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stületi ülések\2020. szeptember\2020. évi 2. módosítás\"/>
    </mc:Choice>
  </mc:AlternateContent>
  <xr:revisionPtr revIDLastSave="0" documentId="10_ncr:8100000_{378E62D3-C6A3-457E-9AAA-52CE582ADC34}" xr6:coauthVersionLast="34" xr6:coauthVersionMax="34" xr10:uidLastSave="{00000000-0000-0000-0000-000000000000}"/>
  <workbookProtection workbookAlgorithmName="SHA-512" workbookHashValue="LytqMtL3+hPiNbh9cnQfXhc7+PW8ACnY7fqjlPNO5D8tT1THHO2QHSsMrX7y6rxrjdx5jmW7xRNKYgGk1QW8Ww==" workbookSaltValue="44KhzD09chMfctbby4pB7Q==" workbookSpinCount="100000" lockStructure="1"/>
  <bookViews>
    <workbookView xWindow="0" yWindow="0" windowWidth="28800" windowHeight="12225" firstSheet="10" activeTab="19" xr2:uid="{00000000-000D-0000-FFFF-FFFF00000000}"/>
  </bookViews>
  <sheets>
    <sheet name="1 melléklet" sheetId="1" r:id="rId1"/>
    <sheet name="2 melléklet" sheetId="2" r:id="rId2"/>
    <sheet name="2A melléklet" sheetId="27" r:id="rId3"/>
    <sheet name="2B melléklet " sheetId="32" r:id="rId4"/>
    <sheet name="3 melléklet" sheetId="3" r:id="rId5"/>
    <sheet name="3A melléklet" sheetId="28" r:id="rId6"/>
    <sheet name="3B melléklet " sheetId="33" r:id="rId7"/>
    <sheet name="4 melléklet" sheetId="4" r:id="rId8"/>
    <sheet name="5 melléklet" sheetId="5" r:id="rId9"/>
    <sheet name="6 melléklet" sheetId="6" r:id="rId10"/>
    <sheet name="7 melléklet" sheetId="7" r:id="rId11"/>
    <sheet name="8 melléklet" sheetId="8" r:id="rId12"/>
    <sheet name="9 melléklet" sheetId="9" r:id="rId13"/>
    <sheet name="10 melléklet" sheetId="16" r:id="rId14"/>
    <sheet name="11 melléklet" sheetId="10" r:id="rId15"/>
    <sheet name="12 melléklet" sheetId="11" r:id="rId16"/>
    <sheet name="13 melléklet" sheetId="12" r:id="rId17"/>
    <sheet name="14 melléklet" sheetId="17" r:id="rId18"/>
    <sheet name="15 melléklet" sheetId="34" r:id="rId19"/>
    <sheet name="16 melléklet" sheetId="35" r:id="rId20"/>
    <sheet name="17 melléklet" sheetId="37" r:id="rId21"/>
  </sheets>
  <externalReferences>
    <externalReference r:id="rId22"/>
    <externalReference r:id="rId23"/>
    <externalReference r:id="rId24"/>
    <externalReference r:id="rId25"/>
  </externalReferences>
  <definedNames>
    <definedName name="_xlnm._FilterDatabase" localSheetId="3" hidden="1">'2B melléklet '!$D$8:$X$412</definedName>
    <definedName name="_xlnm.Print_Area" localSheetId="0">'1 melléklet'!$A$1:$J$35</definedName>
    <definedName name="_xlnm.Print_Area" localSheetId="13">'10 melléklet'!$A$1:$H$13</definedName>
    <definedName name="_xlnm.Print_Area" localSheetId="14">'11 melléklet'!$A$1:$N$35</definedName>
    <definedName name="_xlnm.Print_Area" localSheetId="15">'12 melléklet'!$A$1:$E$23</definedName>
    <definedName name="_xlnm.Print_Area" localSheetId="16">'13 melléklet'!$A$1:$E$16</definedName>
    <definedName name="_xlnm.Print_Area" localSheetId="17">'14 melléklet'!$A$1:$G$36</definedName>
    <definedName name="_xlnm.Print_Area" localSheetId="18">'15 melléklet'!$A$1:$F$36</definedName>
    <definedName name="_xlnm.Print_Area" localSheetId="19">'16 melléklet'!$A$1:$E$22</definedName>
    <definedName name="_xlnm.Print_Area" localSheetId="20">'17 melléklet'!$A$1:$O$33</definedName>
    <definedName name="_xlnm.Print_Area" localSheetId="1">'2 melléklet'!$A$1:$R$35</definedName>
    <definedName name="_xlnm.Print_Area" localSheetId="2">'2A melléklet'!$A$1:$R$35</definedName>
    <definedName name="_xlnm.Print_Area" localSheetId="4">'3 melléklet'!$A$1:$R$29</definedName>
    <definedName name="_xlnm.Print_Area" localSheetId="5">'3A melléklet'!$A$1:$R$29</definedName>
    <definedName name="_xlnm.Print_Area" localSheetId="6">'3B melléklet '!$A$1:$U$437</definedName>
    <definedName name="_xlnm.Print_Area" localSheetId="7">'4 melléklet'!$A$1:$I$17</definedName>
    <definedName name="_xlnm.Print_Area" localSheetId="8">'5 melléklet'!$A$1:$D$34</definedName>
    <definedName name="_xlnm.Print_Area" localSheetId="9">'6 melléklet'!$A$1:$D$12</definedName>
    <definedName name="_xlnm.Print_Area" localSheetId="10">'7 melléklet'!$A$1:$D$54</definedName>
    <definedName name="_xlnm.Print_Area" localSheetId="11">'8 melléklet'!$A$1:$D$52</definedName>
    <definedName name="_xlnm.Print_Area" localSheetId="12">'9 melléklet'!$A$1:$F$38</definedName>
  </definedNames>
  <calcPr calcId="162913"/>
</workbook>
</file>

<file path=xl/calcChain.xml><?xml version="1.0" encoding="utf-8"?>
<calcChain xmlns="http://schemas.openxmlformats.org/spreadsheetml/2006/main">
  <c r="D10" i="11" l="1"/>
  <c r="D22" i="5"/>
  <c r="N15" i="37" l="1"/>
  <c r="D12" i="2"/>
  <c r="N22" i="37" l="1"/>
  <c r="M22" i="37"/>
  <c r="L22" i="37"/>
  <c r="L31" i="37" s="1"/>
  <c r="K22" i="37"/>
  <c r="J22" i="37"/>
  <c r="I22" i="37"/>
  <c r="H22" i="37"/>
  <c r="G22" i="37"/>
  <c r="F22" i="37"/>
  <c r="E22" i="37"/>
  <c r="D22" i="37"/>
  <c r="C22" i="37"/>
  <c r="C31" i="37" s="1"/>
  <c r="N24" i="37"/>
  <c r="M24" i="37"/>
  <c r="L24" i="37"/>
  <c r="K24" i="37"/>
  <c r="J24" i="37"/>
  <c r="N23" i="37"/>
  <c r="M23" i="37"/>
  <c r="L23" i="37"/>
  <c r="K23" i="37"/>
  <c r="J23" i="37"/>
  <c r="I23" i="37"/>
  <c r="H23" i="37"/>
  <c r="H31" i="37" s="1"/>
  <c r="G23" i="37"/>
  <c r="F23" i="37"/>
  <c r="E23" i="37"/>
  <c r="I15" i="37"/>
  <c r="I17" i="37" s="1"/>
  <c r="N17" i="37"/>
  <c r="M15" i="37"/>
  <c r="L15" i="37"/>
  <c r="L17" i="37" s="1"/>
  <c r="K15" i="37"/>
  <c r="K17" i="37" s="1"/>
  <c r="J15" i="37"/>
  <c r="J17" i="37" s="1"/>
  <c r="O25" i="37"/>
  <c r="O26" i="37"/>
  <c r="O27" i="37"/>
  <c r="O28" i="37"/>
  <c r="O29" i="37"/>
  <c r="O30" i="37"/>
  <c r="O12" i="37"/>
  <c r="O14" i="37"/>
  <c r="O16" i="37"/>
  <c r="O11" i="37"/>
  <c r="D31" i="37"/>
  <c r="D17" i="37"/>
  <c r="F17" i="37"/>
  <c r="G17" i="37"/>
  <c r="H17" i="37"/>
  <c r="C17" i="37"/>
  <c r="C19" i="37" s="1"/>
  <c r="D51" i="8"/>
  <c r="C21" i="35"/>
  <c r="D21" i="35"/>
  <c r="E21" i="35"/>
  <c r="B21" i="35"/>
  <c r="E31" i="37" l="1"/>
  <c r="M31" i="37"/>
  <c r="O24" i="37"/>
  <c r="N31" i="37"/>
  <c r="O23" i="37"/>
  <c r="K31" i="37"/>
  <c r="O13" i="37"/>
  <c r="G31" i="37"/>
  <c r="C33" i="37"/>
  <c r="D8" i="37" s="1"/>
  <c r="J31" i="37"/>
  <c r="F31" i="37"/>
  <c r="I31" i="37"/>
  <c r="O22" i="37"/>
  <c r="O15" i="37"/>
  <c r="M17" i="37"/>
  <c r="O17" i="37" s="1"/>
  <c r="P13" i="3"/>
  <c r="P12" i="3"/>
  <c r="P11" i="3"/>
  <c r="P17" i="2"/>
  <c r="P35" i="2" s="1"/>
  <c r="I16" i="1"/>
  <c r="D19" i="37" l="1"/>
  <c r="D33" i="37" s="1"/>
  <c r="E8" i="37" s="1"/>
  <c r="E19" i="37" s="1"/>
  <c r="E33" i="37" s="1"/>
  <c r="F8" i="37" s="1"/>
  <c r="F19" i="37" s="1"/>
  <c r="F33" i="37" s="1"/>
  <c r="G8" i="37" s="1"/>
  <c r="G19" i="37" s="1"/>
  <c r="G33" i="37" s="1"/>
  <c r="H8" i="37" s="1"/>
  <c r="H19" i="37" s="1"/>
  <c r="H33" i="37" s="1"/>
  <c r="I8" i="37" s="1"/>
  <c r="I19" i="37" s="1"/>
  <c r="I33" i="37" s="1"/>
  <c r="J8" i="37" s="1"/>
  <c r="J19" i="37" s="1"/>
  <c r="J33" i="37" s="1"/>
  <c r="K8" i="37" s="1"/>
  <c r="K19" i="37" s="1"/>
  <c r="K33" i="37" s="1"/>
  <c r="L8" i="37" s="1"/>
  <c r="L19" i="37" s="1"/>
  <c r="L33" i="37" s="1"/>
  <c r="M8" i="37" s="1"/>
  <c r="M19" i="37" s="1"/>
  <c r="M33" i="37" s="1"/>
  <c r="N8" i="37" s="1"/>
  <c r="N19" i="37" s="1"/>
  <c r="N33" i="37" s="1"/>
  <c r="O31" i="37"/>
  <c r="C9" i="6"/>
  <c r="O8" i="37" l="1"/>
  <c r="O19" i="37" s="1"/>
  <c r="O33" i="37" s="1"/>
  <c r="F13" i="34"/>
  <c r="N13" i="2"/>
  <c r="K13" i="2"/>
  <c r="H13" i="2"/>
  <c r="E13" i="2"/>
  <c r="U269" i="33" l="1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U262" i="33"/>
  <c r="T262" i="33"/>
  <c r="S262" i="33"/>
  <c r="R262" i="33"/>
  <c r="Q262" i="33"/>
  <c r="P262" i="33"/>
  <c r="O262" i="33"/>
  <c r="N262" i="33"/>
  <c r="M262" i="33"/>
  <c r="L262" i="33"/>
  <c r="K262" i="33"/>
  <c r="J262" i="33"/>
  <c r="I262" i="33"/>
  <c r="H262" i="33"/>
  <c r="G262" i="33"/>
  <c r="F262" i="33"/>
  <c r="E262" i="33"/>
  <c r="D262" i="33"/>
  <c r="U261" i="33"/>
  <c r="T261" i="33"/>
  <c r="S261" i="33"/>
  <c r="R261" i="33"/>
  <c r="Q261" i="33"/>
  <c r="P261" i="33"/>
  <c r="O261" i="33"/>
  <c r="N261" i="33"/>
  <c r="M261" i="33"/>
  <c r="L261" i="33"/>
  <c r="K261" i="33"/>
  <c r="J261" i="33"/>
  <c r="I261" i="33"/>
  <c r="H261" i="33"/>
  <c r="G261" i="33"/>
  <c r="F261" i="33"/>
  <c r="E261" i="33"/>
  <c r="D261" i="33"/>
  <c r="U258" i="33"/>
  <c r="T258" i="33"/>
  <c r="T257" i="33" s="1"/>
  <c r="S258" i="33"/>
  <c r="R258" i="33"/>
  <c r="Q258" i="33"/>
  <c r="P258" i="33"/>
  <c r="O258" i="33"/>
  <c r="O257" i="33" s="1"/>
  <c r="N258" i="33"/>
  <c r="M258" i="33"/>
  <c r="L258" i="33"/>
  <c r="L257" i="33" s="1"/>
  <c r="K258" i="33"/>
  <c r="K257" i="33" s="1"/>
  <c r="J258" i="33"/>
  <c r="I258" i="33"/>
  <c r="H258" i="33"/>
  <c r="H257" i="33" s="1"/>
  <c r="G258" i="33"/>
  <c r="F258" i="33"/>
  <c r="E258" i="33"/>
  <c r="D258" i="33"/>
  <c r="M257" i="33" s="1"/>
  <c r="U257" i="33"/>
  <c r="R257" i="33"/>
  <c r="Q257" i="33"/>
  <c r="N257" i="33"/>
  <c r="I257" i="33"/>
  <c r="F257" i="33"/>
  <c r="E257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O27" i="28"/>
  <c r="N27" i="28"/>
  <c r="M27" i="28"/>
  <c r="O26" i="28"/>
  <c r="N26" i="28"/>
  <c r="M26" i="28"/>
  <c r="O25" i="28"/>
  <c r="N25" i="28"/>
  <c r="M25" i="28"/>
  <c r="O22" i="28"/>
  <c r="N22" i="28"/>
  <c r="M22" i="28"/>
  <c r="O21" i="28"/>
  <c r="N21" i="28"/>
  <c r="M21" i="28"/>
  <c r="O20" i="28"/>
  <c r="N20" i="28"/>
  <c r="M20" i="28"/>
  <c r="O19" i="28"/>
  <c r="N19" i="28"/>
  <c r="M19" i="28"/>
  <c r="O16" i="28"/>
  <c r="O15" i="28" s="1"/>
  <c r="N16" i="28"/>
  <c r="M16" i="28"/>
  <c r="N15" i="28"/>
  <c r="M15" i="28"/>
  <c r="O14" i="28"/>
  <c r="N14" i="28"/>
  <c r="M14" i="28"/>
  <c r="O13" i="28"/>
  <c r="N13" i="28"/>
  <c r="M13" i="28"/>
  <c r="O12" i="28"/>
  <c r="N12" i="28"/>
  <c r="M12" i="28"/>
  <c r="O11" i="28"/>
  <c r="N11" i="28"/>
  <c r="M11" i="28"/>
  <c r="X266" i="32"/>
  <c r="W266" i="32"/>
  <c r="V266" i="32"/>
  <c r="U266" i="32"/>
  <c r="T266" i="32"/>
  <c r="S266" i="32"/>
  <c r="R266" i="32"/>
  <c r="Q266" i="32"/>
  <c r="P266" i="32"/>
  <c r="O266" i="32"/>
  <c r="N266" i="32"/>
  <c r="M266" i="32"/>
  <c r="L266" i="32"/>
  <c r="K266" i="32"/>
  <c r="J266" i="32"/>
  <c r="I266" i="32"/>
  <c r="H266" i="32"/>
  <c r="G266" i="32"/>
  <c r="F266" i="32"/>
  <c r="E266" i="32"/>
  <c r="D266" i="32"/>
  <c r="X265" i="32"/>
  <c r="W265" i="32"/>
  <c r="V265" i="32"/>
  <c r="U265" i="32"/>
  <c r="T265" i="32"/>
  <c r="S265" i="32"/>
  <c r="R265" i="32"/>
  <c r="Q265" i="32"/>
  <c r="P265" i="32"/>
  <c r="O265" i="32"/>
  <c r="N265" i="32"/>
  <c r="M265" i="32"/>
  <c r="L265" i="32"/>
  <c r="K265" i="32"/>
  <c r="J265" i="32"/>
  <c r="I265" i="32"/>
  <c r="H265" i="32"/>
  <c r="G265" i="32"/>
  <c r="F265" i="32"/>
  <c r="E265" i="32"/>
  <c r="D265" i="32"/>
  <c r="X264" i="32"/>
  <c r="W264" i="32"/>
  <c r="V264" i="32"/>
  <c r="U264" i="32"/>
  <c r="T264" i="32"/>
  <c r="S264" i="32"/>
  <c r="R264" i="32"/>
  <c r="Q264" i="32"/>
  <c r="P264" i="32"/>
  <c r="O264" i="32"/>
  <c r="N264" i="32"/>
  <c r="M264" i="32"/>
  <c r="L264" i="32"/>
  <c r="K264" i="32"/>
  <c r="J264" i="32"/>
  <c r="I264" i="32"/>
  <c r="H264" i="32"/>
  <c r="G264" i="32"/>
  <c r="F264" i="32"/>
  <c r="E264" i="32"/>
  <c r="D264" i="32"/>
  <c r="X261" i="32"/>
  <c r="W261" i="32"/>
  <c r="V261" i="32"/>
  <c r="U261" i="32"/>
  <c r="T261" i="32"/>
  <c r="S261" i="32"/>
  <c r="R261" i="32"/>
  <c r="Q261" i="32"/>
  <c r="P261" i="32"/>
  <c r="O261" i="32"/>
  <c r="N261" i="32"/>
  <c r="M261" i="32"/>
  <c r="L261" i="32"/>
  <c r="K261" i="32"/>
  <c r="J261" i="32"/>
  <c r="I261" i="32"/>
  <c r="H261" i="32"/>
  <c r="G261" i="32"/>
  <c r="F261" i="32"/>
  <c r="E261" i="32"/>
  <c r="D261" i="32"/>
  <c r="X258" i="32"/>
  <c r="W258" i="32"/>
  <c r="V258" i="32"/>
  <c r="U258" i="32"/>
  <c r="T258" i="32"/>
  <c r="S258" i="32"/>
  <c r="R258" i="32"/>
  <c r="Q258" i="32"/>
  <c r="P258" i="32"/>
  <c r="O258" i="32"/>
  <c r="N258" i="32"/>
  <c r="M258" i="32"/>
  <c r="L258" i="32"/>
  <c r="K258" i="32"/>
  <c r="J258" i="32"/>
  <c r="I258" i="32"/>
  <c r="H258" i="32"/>
  <c r="G258" i="32"/>
  <c r="F258" i="32"/>
  <c r="E258" i="32"/>
  <c r="D258" i="32"/>
  <c r="X254" i="32"/>
  <c r="W254" i="32"/>
  <c r="V254" i="32"/>
  <c r="U254" i="32"/>
  <c r="T254" i="32"/>
  <c r="S254" i="32"/>
  <c r="R254" i="32"/>
  <c r="Q254" i="32"/>
  <c r="P254" i="32"/>
  <c r="O254" i="32"/>
  <c r="N254" i="32"/>
  <c r="M254" i="32"/>
  <c r="L254" i="32"/>
  <c r="K254" i="32"/>
  <c r="J254" i="32"/>
  <c r="I254" i="32"/>
  <c r="H254" i="32"/>
  <c r="G254" i="32"/>
  <c r="F254" i="32"/>
  <c r="E254" i="32"/>
  <c r="D254" i="32"/>
  <c r="X253" i="32"/>
  <c r="W253" i="32"/>
  <c r="V253" i="32"/>
  <c r="U253" i="32"/>
  <c r="T253" i="32"/>
  <c r="S253" i="32"/>
  <c r="R253" i="32"/>
  <c r="Q253" i="32"/>
  <c r="P253" i="32"/>
  <c r="O253" i="32"/>
  <c r="N253" i="32"/>
  <c r="M253" i="32"/>
  <c r="L253" i="32"/>
  <c r="K253" i="32"/>
  <c r="J253" i="32"/>
  <c r="I253" i="32"/>
  <c r="H253" i="32"/>
  <c r="G253" i="32"/>
  <c r="F253" i="32"/>
  <c r="E253" i="32"/>
  <c r="D253" i="32"/>
  <c r="X252" i="32"/>
  <c r="W252" i="32"/>
  <c r="V252" i="32"/>
  <c r="U252" i="32"/>
  <c r="T252" i="32"/>
  <c r="S252" i="32"/>
  <c r="R252" i="32"/>
  <c r="Q252" i="32"/>
  <c r="P252" i="32"/>
  <c r="O252" i="32"/>
  <c r="N252" i="32"/>
  <c r="M252" i="32"/>
  <c r="L252" i="32"/>
  <c r="K252" i="32"/>
  <c r="J252" i="32"/>
  <c r="I252" i="32"/>
  <c r="H252" i="32"/>
  <c r="G252" i="32"/>
  <c r="F252" i="32"/>
  <c r="E252" i="32"/>
  <c r="D252" i="32"/>
  <c r="X249" i="32"/>
  <c r="W249" i="32"/>
  <c r="V249" i="32"/>
  <c r="U249" i="32"/>
  <c r="T249" i="32"/>
  <c r="S249" i="32"/>
  <c r="R249" i="32"/>
  <c r="Q249" i="32"/>
  <c r="P249" i="32"/>
  <c r="O249" i="32"/>
  <c r="N249" i="32"/>
  <c r="M249" i="32"/>
  <c r="L249" i="32"/>
  <c r="K249" i="32"/>
  <c r="J249" i="32"/>
  <c r="I249" i="32"/>
  <c r="H249" i="32"/>
  <c r="G249" i="32"/>
  <c r="F249" i="32"/>
  <c r="E249" i="32"/>
  <c r="D249" i="32"/>
  <c r="X248" i="32"/>
  <c r="W248" i="32"/>
  <c r="V248" i="32"/>
  <c r="U248" i="32"/>
  <c r="T248" i="32"/>
  <c r="S248" i="32"/>
  <c r="R248" i="32"/>
  <c r="Q248" i="32"/>
  <c r="P248" i="32"/>
  <c r="O248" i="32"/>
  <c r="N248" i="32"/>
  <c r="M248" i="32"/>
  <c r="L248" i="32"/>
  <c r="K248" i="32"/>
  <c r="J248" i="32"/>
  <c r="I248" i="32"/>
  <c r="H248" i="32"/>
  <c r="G248" i="32"/>
  <c r="F248" i="32"/>
  <c r="E248" i="32"/>
  <c r="D248" i="32"/>
  <c r="X247" i="32"/>
  <c r="W247" i="32"/>
  <c r="V247" i="32"/>
  <c r="U247" i="32"/>
  <c r="T247" i="32"/>
  <c r="S247" i="32"/>
  <c r="R247" i="32"/>
  <c r="Q247" i="32"/>
  <c r="P247" i="32"/>
  <c r="O247" i="32"/>
  <c r="N247" i="32"/>
  <c r="M247" i="32"/>
  <c r="L247" i="32"/>
  <c r="K247" i="32"/>
  <c r="J247" i="32"/>
  <c r="I247" i="32"/>
  <c r="H247" i="32"/>
  <c r="G247" i="32"/>
  <c r="F247" i="32"/>
  <c r="E247" i="32"/>
  <c r="D247" i="32"/>
  <c r="X245" i="32"/>
  <c r="W245" i="32"/>
  <c r="V245" i="32"/>
  <c r="U245" i="32"/>
  <c r="T245" i="32"/>
  <c r="S245" i="32"/>
  <c r="R245" i="32"/>
  <c r="Q245" i="32"/>
  <c r="P245" i="32"/>
  <c r="O245" i="32"/>
  <c r="N245" i="32"/>
  <c r="M245" i="32"/>
  <c r="L245" i="32"/>
  <c r="K245" i="32"/>
  <c r="J245" i="32"/>
  <c r="I245" i="32"/>
  <c r="H245" i="32"/>
  <c r="G245" i="32"/>
  <c r="F245" i="32"/>
  <c r="E245" i="32"/>
  <c r="D245" i="32"/>
  <c r="O33" i="27"/>
  <c r="N33" i="27"/>
  <c r="M33" i="27"/>
  <c r="O32" i="27"/>
  <c r="N32" i="27"/>
  <c r="M32" i="27"/>
  <c r="O31" i="27"/>
  <c r="N31" i="27"/>
  <c r="M31" i="27"/>
  <c r="O28" i="27"/>
  <c r="N28" i="27"/>
  <c r="M28" i="27"/>
  <c r="O26" i="27"/>
  <c r="N26" i="27"/>
  <c r="M26" i="27"/>
  <c r="O25" i="27"/>
  <c r="N25" i="27"/>
  <c r="M25" i="27"/>
  <c r="O21" i="27"/>
  <c r="N21" i="27"/>
  <c r="M21" i="27"/>
  <c r="O20" i="27"/>
  <c r="N20" i="27"/>
  <c r="M20" i="27"/>
  <c r="O19" i="27"/>
  <c r="N19" i="27"/>
  <c r="M19" i="27"/>
  <c r="O16" i="27"/>
  <c r="N16" i="27"/>
  <c r="M16" i="27"/>
  <c r="O15" i="27"/>
  <c r="N15" i="27"/>
  <c r="M15" i="27"/>
  <c r="O14" i="27"/>
  <c r="N14" i="27"/>
  <c r="M14" i="27"/>
  <c r="O12" i="27"/>
  <c r="N12" i="27"/>
  <c r="M12" i="27"/>
  <c r="J257" i="33" l="1"/>
  <c r="G257" i="33"/>
  <c r="S257" i="33"/>
  <c r="D257" i="33"/>
  <c r="P257" i="33"/>
  <c r="R341" i="33"/>
  <c r="Q341" i="33"/>
  <c r="P341" i="33"/>
  <c r="O341" i="33"/>
  <c r="N341" i="33"/>
  <c r="M341" i="33"/>
  <c r="L341" i="33"/>
  <c r="K341" i="33"/>
  <c r="J341" i="33"/>
  <c r="I341" i="33"/>
  <c r="H341" i="33"/>
  <c r="G341" i="33"/>
  <c r="F341" i="33"/>
  <c r="E341" i="33"/>
  <c r="D341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D340" i="33"/>
  <c r="R339" i="33"/>
  <c r="Q339" i="33"/>
  <c r="P339" i="33"/>
  <c r="O339" i="33"/>
  <c r="N339" i="33"/>
  <c r="M339" i="33"/>
  <c r="L339" i="33"/>
  <c r="K339" i="33"/>
  <c r="J339" i="33"/>
  <c r="I339" i="33"/>
  <c r="H339" i="33"/>
  <c r="G339" i="33"/>
  <c r="F339" i="33"/>
  <c r="E339" i="33"/>
  <c r="D339" i="33"/>
  <c r="R336" i="33"/>
  <c r="Q336" i="33"/>
  <c r="P336" i="33"/>
  <c r="O336" i="33"/>
  <c r="N336" i="33"/>
  <c r="M336" i="33"/>
  <c r="L336" i="33"/>
  <c r="K336" i="33"/>
  <c r="J336" i="33"/>
  <c r="I336" i="33"/>
  <c r="H336" i="33"/>
  <c r="G336" i="33"/>
  <c r="F336" i="33"/>
  <c r="E336" i="33"/>
  <c r="D336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R334" i="33"/>
  <c r="Q334" i="33"/>
  <c r="P334" i="33"/>
  <c r="O334" i="33"/>
  <c r="N334" i="33"/>
  <c r="M334" i="33"/>
  <c r="L334" i="33"/>
  <c r="K334" i="33"/>
  <c r="J334" i="33"/>
  <c r="I334" i="33"/>
  <c r="H334" i="33"/>
  <c r="G334" i="33"/>
  <c r="F334" i="33"/>
  <c r="E334" i="33"/>
  <c r="D334" i="33"/>
  <c r="R333" i="33"/>
  <c r="Q333" i="33"/>
  <c r="P333" i="33"/>
  <c r="O333" i="33"/>
  <c r="N333" i="33"/>
  <c r="M333" i="33"/>
  <c r="L333" i="33"/>
  <c r="K333" i="33"/>
  <c r="J333" i="33"/>
  <c r="I333" i="33"/>
  <c r="H333" i="33"/>
  <c r="G333" i="33"/>
  <c r="F333" i="33"/>
  <c r="E333" i="33"/>
  <c r="D333" i="33"/>
  <c r="R330" i="33"/>
  <c r="R329" i="33" s="1"/>
  <c r="Q330" i="33"/>
  <c r="Q329" i="33" s="1"/>
  <c r="P330" i="33"/>
  <c r="P329" i="33" s="1"/>
  <c r="O330" i="33"/>
  <c r="N330" i="33"/>
  <c r="M330" i="33"/>
  <c r="M329" i="33" s="1"/>
  <c r="L330" i="33"/>
  <c r="L329" i="33" s="1"/>
  <c r="K330" i="33"/>
  <c r="K329" i="33" s="1"/>
  <c r="J330" i="33"/>
  <c r="J329" i="33" s="1"/>
  <c r="I330" i="33"/>
  <c r="I329" i="33" s="1"/>
  <c r="H330" i="33"/>
  <c r="H329" i="33" s="1"/>
  <c r="G330" i="33"/>
  <c r="G329" i="33" s="1"/>
  <c r="F330" i="33"/>
  <c r="F329" i="33" s="1"/>
  <c r="E330" i="33"/>
  <c r="E329" i="33" s="1"/>
  <c r="D330" i="33"/>
  <c r="D329" i="33" s="1"/>
  <c r="O329" i="33"/>
  <c r="N329" i="33"/>
  <c r="R328" i="33"/>
  <c r="Q328" i="33"/>
  <c r="P328" i="33"/>
  <c r="O328" i="33"/>
  <c r="N328" i="33"/>
  <c r="M328" i="33"/>
  <c r="L328" i="33"/>
  <c r="K328" i="33"/>
  <c r="J328" i="33"/>
  <c r="I328" i="33"/>
  <c r="H328" i="33"/>
  <c r="G328" i="33"/>
  <c r="F328" i="33"/>
  <c r="E328" i="33"/>
  <c r="D328" i="33"/>
  <c r="R327" i="33"/>
  <c r="Q327" i="33"/>
  <c r="P327" i="33"/>
  <c r="O327" i="33"/>
  <c r="N327" i="33"/>
  <c r="M327" i="33"/>
  <c r="L327" i="33"/>
  <c r="K327" i="33"/>
  <c r="J327" i="33"/>
  <c r="I327" i="33"/>
  <c r="H327" i="33"/>
  <c r="G327" i="33"/>
  <c r="F327" i="33"/>
  <c r="E327" i="33"/>
  <c r="D327" i="33"/>
  <c r="R326" i="33"/>
  <c r="Q326" i="33"/>
  <c r="P326" i="33"/>
  <c r="O326" i="33"/>
  <c r="N326" i="33"/>
  <c r="M326" i="33"/>
  <c r="L326" i="33"/>
  <c r="K326" i="33"/>
  <c r="J326" i="33"/>
  <c r="I326" i="33"/>
  <c r="H326" i="33"/>
  <c r="G326" i="33"/>
  <c r="F326" i="33"/>
  <c r="E326" i="33"/>
  <c r="D326" i="33"/>
  <c r="R325" i="33"/>
  <c r="Q325" i="33"/>
  <c r="P325" i="33"/>
  <c r="O325" i="33"/>
  <c r="N325" i="33"/>
  <c r="M325" i="33"/>
  <c r="L325" i="33"/>
  <c r="K325" i="33"/>
  <c r="J325" i="33"/>
  <c r="I325" i="33"/>
  <c r="H325" i="33"/>
  <c r="G325" i="33"/>
  <c r="F325" i="33"/>
  <c r="E325" i="33"/>
  <c r="D325" i="33"/>
  <c r="U317" i="33"/>
  <c r="T317" i="33"/>
  <c r="S317" i="33"/>
  <c r="U316" i="33"/>
  <c r="T316" i="33"/>
  <c r="S316" i="33"/>
  <c r="U315" i="33"/>
  <c r="T315" i="33"/>
  <c r="S315" i="33"/>
  <c r="U312" i="33"/>
  <c r="T312" i="33"/>
  <c r="S312" i="33"/>
  <c r="U311" i="33"/>
  <c r="T311" i="33"/>
  <c r="S311" i="33"/>
  <c r="U310" i="33"/>
  <c r="T310" i="33"/>
  <c r="S310" i="33"/>
  <c r="U309" i="33"/>
  <c r="T309" i="33"/>
  <c r="S309" i="33"/>
  <c r="U306" i="33"/>
  <c r="U305" i="33" s="1"/>
  <c r="T306" i="33"/>
  <c r="T305" i="33" s="1"/>
  <c r="S306" i="33"/>
  <c r="S305" i="33" s="1"/>
  <c r="U304" i="33"/>
  <c r="T304" i="33"/>
  <c r="S304" i="33"/>
  <c r="U303" i="33"/>
  <c r="T303" i="33"/>
  <c r="S303" i="33"/>
  <c r="U302" i="33"/>
  <c r="T302" i="33"/>
  <c r="S302" i="33"/>
  <c r="U301" i="33"/>
  <c r="T301" i="33"/>
  <c r="S301" i="33"/>
  <c r="L27" i="28"/>
  <c r="K27" i="28"/>
  <c r="J27" i="28"/>
  <c r="L26" i="28"/>
  <c r="K26" i="28"/>
  <c r="J26" i="28"/>
  <c r="L25" i="28"/>
  <c r="K25" i="28"/>
  <c r="J25" i="28"/>
  <c r="L22" i="28"/>
  <c r="K22" i="28"/>
  <c r="J22" i="28"/>
  <c r="L21" i="28"/>
  <c r="K21" i="28"/>
  <c r="J21" i="28"/>
  <c r="L20" i="28"/>
  <c r="K20" i="28"/>
  <c r="J20" i="28"/>
  <c r="L19" i="28"/>
  <c r="K19" i="28"/>
  <c r="J19" i="28"/>
  <c r="L16" i="28"/>
  <c r="L15" i="28" s="1"/>
  <c r="K16" i="28"/>
  <c r="J16" i="28"/>
  <c r="K15" i="28"/>
  <c r="J15" i="28"/>
  <c r="L14" i="28"/>
  <c r="K14" i="28"/>
  <c r="J14" i="28"/>
  <c r="L13" i="28"/>
  <c r="K13" i="28"/>
  <c r="J13" i="28"/>
  <c r="L12" i="28"/>
  <c r="K12" i="28"/>
  <c r="J12" i="28"/>
  <c r="L11" i="28"/>
  <c r="K11" i="28"/>
  <c r="J11" i="28"/>
  <c r="X324" i="32"/>
  <c r="W324" i="32"/>
  <c r="V324" i="32"/>
  <c r="U324" i="32"/>
  <c r="T324" i="32"/>
  <c r="S324" i="32"/>
  <c r="R324" i="32"/>
  <c r="Q324" i="32"/>
  <c r="P324" i="32"/>
  <c r="O324" i="32"/>
  <c r="N324" i="32"/>
  <c r="M324" i="32"/>
  <c r="L324" i="32"/>
  <c r="K324" i="32"/>
  <c r="J324" i="32"/>
  <c r="I324" i="32"/>
  <c r="H324" i="32"/>
  <c r="G324" i="32"/>
  <c r="F324" i="32"/>
  <c r="E324" i="32"/>
  <c r="D324" i="32"/>
  <c r="X323" i="32"/>
  <c r="W323" i="32"/>
  <c r="V323" i="32"/>
  <c r="U323" i="32"/>
  <c r="T323" i="32"/>
  <c r="S323" i="32"/>
  <c r="R323" i="32"/>
  <c r="Q323" i="32"/>
  <c r="P323" i="32"/>
  <c r="O323" i="32"/>
  <c r="N323" i="32"/>
  <c r="M323" i="32"/>
  <c r="L323" i="32"/>
  <c r="K323" i="32"/>
  <c r="J323" i="32"/>
  <c r="I323" i="32"/>
  <c r="H323" i="32"/>
  <c r="G323" i="32"/>
  <c r="F323" i="32"/>
  <c r="E323" i="32"/>
  <c r="D323" i="32"/>
  <c r="X322" i="32"/>
  <c r="W322" i="32"/>
  <c r="V322" i="32"/>
  <c r="U322" i="32"/>
  <c r="T322" i="32"/>
  <c r="S322" i="32"/>
  <c r="R322" i="32"/>
  <c r="Q322" i="32"/>
  <c r="P322" i="32"/>
  <c r="O322" i="32"/>
  <c r="N322" i="32"/>
  <c r="M322" i="32"/>
  <c r="L322" i="32"/>
  <c r="K322" i="32"/>
  <c r="J322" i="32"/>
  <c r="I322" i="32"/>
  <c r="H322" i="32"/>
  <c r="G322" i="32"/>
  <c r="F322" i="32"/>
  <c r="E322" i="32"/>
  <c r="D322" i="32"/>
  <c r="X319" i="32"/>
  <c r="W319" i="32"/>
  <c r="V319" i="32"/>
  <c r="U319" i="32"/>
  <c r="T319" i="32"/>
  <c r="S319" i="32"/>
  <c r="R319" i="32"/>
  <c r="Q319" i="32"/>
  <c r="P319" i="32"/>
  <c r="O319" i="32"/>
  <c r="N319" i="32"/>
  <c r="M319" i="32"/>
  <c r="L319" i="32"/>
  <c r="K319" i="32"/>
  <c r="J319" i="32"/>
  <c r="I319" i="32"/>
  <c r="H319" i="32"/>
  <c r="G319" i="32"/>
  <c r="F319" i="32"/>
  <c r="E319" i="32"/>
  <c r="D319" i="32"/>
  <c r="X316" i="32"/>
  <c r="W316" i="32"/>
  <c r="V316" i="32"/>
  <c r="U316" i="32"/>
  <c r="T316" i="32"/>
  <c r="S316" i="32"/>
  <c r="R316" i="32"/>
  <c r="Q316" i="32"/>
  <c r="P316" i="32"/>
  <c r="O316" i="32"/>
  <c r="N316" i="32"/>
  <c r="M316" i="32"/>
  <c r="L316" i="32"/>
  <c r="K316" i="32"/>
  <c r="J316" i="32"/>
  <c r="I316" i="32"/>
  <c r="H316" i="32"/>
  <c r="G316" i="32"/>
  <c r="F316" i="32"/>
  <c r="E316" i="32"/>
  <c r="D316" i="32"/>
  <c r="X312" i="32"/>
  <c r="W312" i="32"/>
  <c r="V312" i="32"/>
  <c r="U312" i="32"/>
  <c r="T312" i="32"/>
  <c r="S312" i="32"/>
  <c r="R312" i="32"/>
  <c r="Q312" i="32"/>
  <c r="P312" i="32"/>
  <c r="O312" i="32"/>
  <c r="N312" i="32"/>
  <c r="M312" i="32"/>
  <c r="L312" i="32"/>
  <c r="K312" i="32"/>
  <c r="J312" i="32"/>
  <c r="I312" i="32"/>
  <c r="H312" i="32"/>
  <c r="G312" i="32"/>
  <c r="F312" i="32"/>
  <c r="E312" i="32"/>
  <c r="D312" i="32"/>
  <c r="X311" i="32"/>
  <c r="W311" i="32"/>
  <c r="V311" i="32"/>
  <c r="U311" i="32"/>
  <c r="T311" i="32"/>
  <c r="S311" i="32"/>
  <c r="R311" i="32"/>
  <c r="Q311" i="32"/>
  <c r="P311" i="32"/>
  <c r="O311" i="32"/>
  <c r="N311" i="32"/>
  <c r="M311" i="32"/>
  <c r="L311" i="32"/>
  <c r="K311" i="32"/>
  <c r="J311" i="32"/>
  <c r="I311" i="32"/>
  <c r="H311" i="32"/>
  <c r="G311" i="32"/>
  <c r="F311" i="32"/>
  <c r="E311" i="32"/>
  <c r="D311" i="32"/>
  <c r="X310" i="32"/>
  <c r="W310" i="32"/>
  <c r="V310" i="32"/>
  <c r="U310" i="32"/>
  <c r="T310" i="32"/>
  <c r="S310" i="32"/>
  <c r="R310" i="32"/>
  <c r="Q310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D310" i="32"/>
  <c r="X307" i="32"/>
  <c r="W307" i="32"/>
  <c r="V307" i="32"/>
  <c r="U307" i="32"/>
  <c r="T307" i="32"/>
  <c r="S307" i="32"/>
  <c r="R307" i="32"/>
  <c r="Q307" i="32"/>
  <c r="P307" i="32"/>
  <c r="O307" i="32"/>
  <c r="N307" i="32"/>
  <c r="M307" i="32"/>
  <c r="L307" i="32"/>
  <c r="K307" i="32"/>
  <c r="J307" i="32"/>
  <c r="I307" i="32"/>
  <c r="H307" i="32"/>
  <c r="G307" i="32"/>
  <c r="F307" i="32"/>
  <c r="E307" i="32"/>
  <c r="D307" i="32"/>
  <c r="X306" i="32"/>
  <c r="W306" i="32"/>
  <c r="V306" i="32"/>
  <c r="U306" i="32"/>
  <c r="T306" i="32"/>
  <c r="S306" i="32"/>
  <c r="R306" i="32"/>
  <c r="Q306" i="32"/>
  <c r="P306" i="32"/>
  <c r="O306" i="32"/>
  <c r="N306" i="32"/>
  <c r="M306" i="32"/>
  <c r="L306" i="32"/>
  <c r="K306" i="32"/>
  <c r="J306" i="32"/>
  <c r="I306" i="32"/>
  <c r="H306" i="32"/>
  <c r="G306" i="32"/>
  <c r="F306" i="32"/>
  <c r="E306" i="32"/>
  <c r="D306" i="32"/>
  <c r="X305" i="32"/>
  <c r="W305" i="32"/>
  <c r="V305" i="32"/>
  <c r="U305" i="32"/>
  <c r="T305" i="32"/>
  <c r="S305" i="32"/>
  <c r="R305" i="32"/>
  <c r="Q305" i="32"/>
  <c r="P305" i="32"/>
  <c r="O305" i="32"/>
  <c r="N305" i="32"/>
  <c r="M305" i="32"/>
  <c r="L305" i="32"/>
  <c r="K305" i="32"/>
  <c r="J305" i="32"/>
  <c r="I305" i="32"/>
  <c r="H305" i="32"/>
  <c r="G305" i="32"/>
  <c r="F305" i="32"/>
  <c r="E305" i="32"/>
  <c r="D305" i="32"/>
  <c r="X303" i="32"/>
  <c r="W303" i="32"/>
  <c r="V303" i="32"/>
  <c r="U303" i="32"/>
  <c r="T303" i="32"/>
  <c r="S303" i="32"/>
  <c r="R303" i="32"/>
  <c r="Q303" i="32"/>
  <c r="P303" i="32"/>
  <c r="O303" i="32"/>
  <c r="N303" i="32"/>
  <c r="M303" i="32"/>
  <c r="L303" i="32"/>
  <c r="K303" i="32"/>
  <c r="J303" i="32"/>
  <c r="I303" i="32"/>
  <c r="H303" i="32"/>
  <c r="G303" i="32"/>
  <c r="F303" i="32"/>
  <c r="E303" i="32"/>
  <c r="D303" i="32"/>
  <c r="L33" i="27"/>
  <c r="K33" i="27"/>
  <c r="J33" i="27"/>
  <c r="L32" i="27"/>
  <c r="K32" i="27"/>
  <c r="J32" i="27"/>
  <c r="L31" i="27"/>
  <c r="K31" i="27"/>
  <c r="J31" i="27"/>
  <c r="L28" i="27"/>
  <c r="K28" i="27"/>
  <c r="J28" i="27"/>
  <c r="L26" i="27"/>
  <c r="K26" i="27"/>
  <c r="J26" i="27"/>
  <c r="L25" i="27"/>
  <c r="K25" i="27"/>
  <c r="J25" i="27"/>
  <c r="L21" i="27"/>
  <c r="K21" i="27"/>
  <c r="J21" i="27"/>
  <c r="L20" i="27"/>
  <c r="K20" i="27"/>
  <c r="J20" i="27"/>
  <c r="L19" i="27"/>
  <c r="K19" i="27"/>
  <c r="J19" i="27"/>
  <c r="L16" i="27"/>
  <c r="K16" i="27"/>
  <c r="J16" i="27"/>
  <c r="L15" i="27"/>
  <c r="K15" i="27"/>
  <c r="J15" i="27"/>
  <c r="L14" i="27"/>
  <c r="K14" i="27"/>
  <c r="J14" i="27"/>
  <c r="L12" i="27"/>
  <c r="K12" i="27"/>
  <c r="J12" i="27"/>
  <c r="O317" i="33" l="1"/>
  <c r="N317" i="33"/>
  <c r="M317" i="33"/>
  <c r="L317" i="33"/>
  <c r="K317" i="33"/>
  <c r="J317" i="33"/>
  <c r="I317" i="33"/>
  <c r="H317" i="33"/>
  <c r="G317" i="33"/>
  <c r="F317" i="33"/>
  <c r="E317" i="33"/>
  <c r="D317" i="33"/>
  <c r="O316" i="33"/>
  <c r="N316" i="33"/>
  <c r="M316" i="33"/>
  <c r="L316" i="33"/>
  <c r="K316" i="33"/>
  <c r="J316" i="33"/>
  <c r="I316" i="33"/>
  <c r="H316" i="33"/>
  <c r="G316" i="33"/>
  <c r="F316" i="33"/>
  <c r="E316" i="33"/>
  <c r="D316" i="33"/>
  <c r="O315" i="33"/>
  <c r="N315" i="33"/>
  <c r="M315" i="33"/>
  <c r="L315" i="33"/>
  <c r="K315" i="33"/>
  <c r="J315" i="33"/>
  <c r="I315" i="33"/>
  <c r="H315" i="33"/>
  <c r="G315" i="33"/>
  <c r="F315" i="33"/>
  <c r="E315" i="33"/>
  <c r="D315" i="33"/>
  <c r="O312" i="33"/>
  <c r="N312" i="33"/>
  <c r="M312" i="33"/>
  <c r="L312" i="33"/>
  <c r="K312" i="33"/>
  <c r="J312" i="33"/>
  <c r="I312" i="33"/>
  <c r="H312" i="33"/>
  <c r="G312" i="33"/>
  <c r="F312" i="33"/>
  <c r="E312" i="33"/>
  <c r="D312" i="33"/>
  <c r="O311" i="33"/>
  <c r="N311" i="33"/>
  <c r="M311" i="33"/>
  <c r="L311" i="33"/>
  <c r="K311" i="33"/>
  <c r="J311" i="33"/>
  <c r="I311" i="33"/>
  <c r="H311" i="33"/>
  <c r="G311" i="33"/>
  <c r="F311" i="33"/>
  <c r="E311" i="33"/>
  <c r="D311" i="33"/>
  <c r="O310" i="33"/>
  <c r="N310" i="33"/>
  <c r="M310" i="33"/>
  <c r="L310" i="33"/>
  <c r="K310" i="33"/>
  <c r="J310" i="33"/>
  <c r="I310" i="33"/>
  <c r="H310" i="33"/>
  <c r="G310" i="33"/>
  <c r="F310" i="33"/>
  <c r="E310" i="33"/>
  <c r="D310" i="33"/>
  <c r="O309" i="33"/>
  <c r="N309" i="33"/>
  <c r="M309" i="33"/>
  <c r="L309" i="33"/>
  <c r="K309" i="33"/>
  <c r="J309" i="33"/>
  <c r="I309" i="33"/>
  <c r="H309" i="33"/>
  <c r="G309" i="33"/>
  <c r="F309" i="33"/>
  <c r="E309" i="33"/>
  <c r="D309" i="33"/>
  <c r="O306" i="33"/>
  <c r="N306" i="33"/>
  <c r="M306" i="33"/>
  <c r="L306" i="33"/>
  <c r="K306" i="33"/>
  <c r="J306" i="33"/>
  <c r="I306" i="33"/>
  <c r="H306" i="33"/>
  <c r="G306" i="33"/>
  <c r="F306" i="33"/>
  <c r="E306" i="33"/>
  <c r="D306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O303" i="33"/>
  <c r="N303" i="33"/>
  <c r="M303" i="33"/>
  <c r="L303" i="33"/>
  <c r="K303" i="33"/>
  <c r="J303" i="33"/>
  <c r="I303" i="33"/>
  <c r="H303" i="33"/>
  <c r="G303" i="33"/>
  <c r="F303" i="33"/>
  <c r="E303" i="33"/>
  <c r="D303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O301" i="33"/>
  <c r="N301" i="33"/>
  <c r="M301" i="33"/>
  <c r="L301" i="33"/>
  <c r="K301" i="33"/>
  <c r="J301" i="33"/>
  <c r="I301" i="33"/>
  <c r="H301" i="33"/>
  <c r="G301" i="33"/>
  <c r="F301" i="33"/>
  <c r="E301" i="33"/>
  <c r="D301" i="33"/>
  <c r="U293" i="33"/>
  <c r="T293" i="33"/>
  <c r="S293" i="33"/>
  <c r="U292" i="33"/>
  <c r="T292" i="33"/>
  <c r="S292" i="33"/>
  <c r="U291" i="33"/>
  <c r="T291" i="33"/>
  <c r="S291" i="33"/>
  <c r="U288" i="33"/>
  <c r="T288" i="33"/>
  <c r="S288" i="33"/>
  <c r="U287" i="33"/>
  <c r="T287" i="33"/>
  <c r="S287" i="33"/>
  <c r="U286" i="33"/>
  <c r="T286" i="33"/>
  <c r="S286" i="33"/>
  <c r="U285" i="33"/>
  <c r="T285" i="33"/>
  <c r="S285" i="33"/>
  <c r="U282" i="33"/>
  <c r="U281" i="33" s="1"/>
  <c r="T282" i="33"/>
  <c r="T281" i="33" s="1"/>
  <c r="S282" i="33"/>
  <c r="S281" i="33" s="1"/>
  <c r="U280" i="33"/>
  <c r="T280" i="33"/>
  <c r="S280" i="33"/>
  <c r="U279" i="33"/>
  <c r="T279" i="33"/>
  <c r="S279" i="33"/>
  <c r="U278" i="33"/>
  <c r="T278" i="33"/>
  <c r="S278" i="33"/>
  <c r="U277" i="33"/>
  <c r="T277" i="33"/>
  <c r="S277" i="33"/>
  <c r="I20" i="28"/>
  <c r="H20" i="28"/>
  <c r="G20" i="28"/>
  <c r="I19" i="28"/>
  <c r="H19" i="28"/>
  <c r="G19" i="28"/>
  <c r="I16" i="28"/>
  <c r="H16" i="28"/>
  <c r="G16" i="28"/>
  <c r="I15" i="28"/>
  <c r="H15" i="28"/>
  <c r="G15" i="28"/>
  <c r="I14" i="28"/>
  <c r="H14" i="28"/>
  <c r="G14" i="28"/>
  <c r="I13" i="28"/>
  <c r="H13" i="28"/>
  <c r="G13" i="28"/>
  <c r="I12" i="28"/>
  <c r="H12" i="28"/>
  <c r="G12" i="28"/>
  <c r="I11" i="28"/>
  <c r="H11" i="28"/>
  <c r="G11" i="28"/>
  <c r="R382" i="32"/>
  <c r="Q382" i="32"/>
  <c r="P382" i="32"/>
  <c r="O382" i="32"/>
  <c r="N382" i="32"/>
  <c r="M382" i="32"/>
  <c r="L382" i="32"/>
  <c r="K382" i="32"/>
  <c r="J382" i="32"/>
  <c r="I382" i="32"/>
  <c r="H382" i="32"/>
  <c r="G382" i="32"/>
  <c r="F382" i="32"/>
  <c r="E382" i="32"/>
  <c r="D382" i="32"/>
  <c r="R381" i="32"/>
  <c r="Q381" i="32"/>
  <c r="P381" i="32"/>
  <c r="O381" i="32"/>
  <c r="N381" i="32"/>
  <c r="M381" i="32"/>
  <c r="L381" i="32"/>
  <c r="K381" i="32"/>
  <c r="J381" i="32"/>
  <c r="I381" i="32"/>
  <c r="H381" i="32"/>
  <c r="G381" i="32"/>
  <c r="F381" i="32"/>
  <c r="E381" i="32"/>
  <c r="D381" i="32"/>
  <c r="R380" i="32"/>
  <c r="Q380" i="32"/>
  <c r="P380" i="32"/>
  <c r="O380" i="32"/>
  <c r="N380" i="32"/>
  <c r="M380" i="32"/>
  <c r="L380" i="32"/>
  <c r="K380" i="32"/>
  <c r="J380" i="32"/>
  <c r="I380" i="32"/>
  <c r="H380" i="32"/>
  <c r="G380" i="32"/>
  <c r="F380" i="32"/>
  <c r="E380" i="32"/>
  <c r="D380" i="32"/>
  <c r="R377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E377" i="32"/>
  <c r="D377" i="32"/>
  <c r="R374" i="32"/>
  <c r="Q374" i="32"/>
  <c r="P374" i="32"/>
  <c r="O374" i="32"/>
  <c r="N374" i="32"/>
  <c r="M374" i="32"/>
  <c r="L374" i="32"/>
  <c r="K374" i="32"/>
  <c r="J374" i="32"/>
  <c r="I374" i="32"/>
  <c r="H374" i="32"/>
  <c r="G374" i="32"/>
  <c r="F374" i="32"/>
  <c r="E374" i="32"/>
  <c r="D374" i="32"/>
  <c r="R370" i="32"/>
  <c r="Q370" i="32"/>
  <c r="P370" i="32"/>
  <c r="O370" i="32"/>
  <c r="N370" i="32"/>
  <c r="M370" i="32"/>
  <c r="L370" i="32"/>
  <c r="K370" i="32"/>
  <c r="J370" i="32"/>
  <c r="I370" i="32"/>
  <c r="H370" i="32"/>
  <c r="G370" i="32"/>
  <c r="F370" i="32"/>
  <c r="E370" i="32"/>
  <c r="D370" i="32"/>
  <c r="R369" i="32"/>
  <c r="Q369" i="32"/>
  <c r="P369" i="32"/>
  <c r="O369" i="32"/>
  <c r="N369" i="32"/>
  <c r="M369" i="32"/>
  <c r="L369" i="32"/>
  <c r="K369" i="32"/>
  <c r="J369" i="32"/>
  <c r="I369" i="32"/>
  <c r="H369" i="32"/>
  <c r="G369" i="32"/>
  <c r="F369" i="32"/>
  <c r="E369" i="32"/>
  <c r="D369" i="32"/>
  <c r="R368" i="32"/>
  <c r="Q368" i="32"/>
  <c r="P368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R365" i="32"/>
  <c r="Q365" i="32"/>
  <c r="P365" i="32"/>
  <c r="O365" i="32"/>
  <c r="N365" i="32"/>
  <c r="M365" i="32"/>
  <c r="L365" i="32"/>
  <c r="K365" i="32"/>
  <c r="J365" i="32"/>
  <c r="I365" i="32"/>
  <c r="H365" i="32"/>
  <c r="G365" i="32"/>
  <c r="F365" i="32"/>
  <c r="E365" i="32"/>
  <c r="D365" i="32"/>
  <c r="R364" i="32"/>
  <c r="Q364" i="32"/>
  <c r="P364" i="32"/>
  <c r="O364" i="32"/>
  <c r="N364" i="32"/>
  <c r="M364" i="32"/>
  <c r="L364" i="32"/>
  <c r="K364" i="32"/>
  <c r="J364" i="32"/>
  <c r="I364" i="32"/>
  <c r="H364" i="32"/>
  <c r="G364" i="32"/>
  <c r="F364" i="32"/>
  <c r="E364" i="32"/>
  <c r="D364" i="32"/>
  <c r="R363" i="32"/>
  <c r="Q363" i="32"/>
  <c r="P363" i="32"/>
  <c r="O363" i="32"/>
  <c r="N363" i="32"/>
  <c r="M363" i="32"/>
  <c r="L363" i="32"/>
  <c r="K363" i="32"/>
  <c r="J363" i="32"/>
  <c r="I363" i="32"/>
  <c r="H363" i="32"/>
  <c r="G363" i="32"/>
  <c r="F363" i="32"/>
  <c r="E363" i="32"/>
  <c r="D363" i="32"/>
  <c r="R361" i="32"/>
  <c r="Q361" i="32"/>
  <c r="P361" i="32"/>
  <c r="O361" i="32"/>
  <c r="N361" i="32"/>
  <c r="M361" i="32"/>
  <c r="L361" i="32"/>
  <c r="K361" i="32"/>
  <c r="J361" i="32"/>
  <c r="I361" i="32"/>
  <c r="H361" i="32"/>
  <c r="G361" i="32"/>
  <c r="F361" i="32"/>
  <c r="E361" i="32"/>
  <c r="D361" i="32"/>
  <c r="I33" i="27"/>
  <c r="H33" i="27"/>
  <c r="G33" i="27"/>
  <c r="I32" i="27"/>
  <c r="H32" i="27"/>
  <c r="G32" i="27"/>
  <c r="I31" i="27"/>
  <c r="H31" i="27"/>
  <c r="G31" i="27"/>
  <c r="I28" i="27"/>
  <c r="H28" i="27"/>
  <c r="G28" i="27"/>
  <c r="I25" i="27"/>
  <c r="H25" i="27"/>
  <c r="G25" i="27"/>
  <c r="I21" i="27"/>
  <c r="H21" i="27"/>
  <c r="G21" i="27"/>
  <c r="I20" i="27"/>
  <c r="H20" i="27"/>
  <c r="G20" i="27"/>
  <c r="I19" i="27"/>
  <c r="H19" i="27"/>
  <c r="G19" i="27"/>
  <c r="I16" i="27"/>
  <c r="H16" i="27"/>
  <c r="G16" i="27"/>
  <c r="I15" i="27"/>
  <c r="H15" i="27"/>
  <c r="G15" i="27"/>
  <c r="I14" i="27"/>
  <c r="H14" i="27"/>
  <c r="G14" i="27"/>
  <c r="I12" i="27"/>
  <c r="H12" i="27"/>
  <c r="G12" i="27"/>
  <c r="D12" i="6" l="1"/>
  <c r="C12" i="6"/>
  <c r="D14" i="4"/>
  <c r="E14" i="4"/>
  <c r="F14" i="4"/>
  <c r="G14" i="4"/>
  <c r="C14" i="4"/>
  <c r="P14" i="3"/>
  <c r="P15" i="3"/>
  <c r="P16" i="3"/>
  <c r="P18" i="3"/>
  <c r="P19" i="3"/>
  <c r="P20" i="3"/>
  <c r="P21" i="3"/>
  <c r="P22" i="3"/>
  <c r="P24" i="3"/>
  <c r="P25" i="3"/>
  <c r="P26" i="3"/>
  <c r="P27" i="3"/>
  <c r="O28" i="28"/>
  <c r="O23" i="28"/>
  <c r="N23" i="28"/>
  <c r="M28" i="28"/>
  <c r="R13" i="2"/>
  <c r="Q13" i="2" s="1"/>
  <c r="X349" i="32"/>
  <c r="N406" i="32" s="1"/>
  <c r="W349" i="32"/>
  <c r="M406" i="32" s="1"/>
  <c r="V349" i="32"/>
  <c r="L406" i="32" s="1"/>
  <c r="X346" i="32"/>
  <c r="N403" i="32" s="1"/>
  <c r="W346" i="32"/>
  <c r="M403" i="32" s="1"/>
  <c r="V346" i="32"/>
  <c r="L403" i="32" s="1"/>
  <c r="V333" i="32"/>
  <c r="L390" i="32" s="1"/>
  <c r="W333" i="32"/>
  <c r="M390" i="32" s="1"/>
  <c r="X333" i="32"/>
  <c r="N390" i="32" s="1"/>
  <c r="X325" i="32"/>
  <c r="W325" i="32"/>
  <c r="V313" i="32"/>
  <c r="W313" i="32"/>
  <c r="X308" i="32"/>
  <c r="W308" i="32"/>
  <c r="U355" i="32"/>
  <c r="R355" i="32"/>
  <c r="O355" i="32"/>
  <c r="L355" i="32"/>
  <c r="I355" i="32"/>
  <c r="U297" i="32"/>
  <c r="T297" i="32"/>
  <c r="S297" i="32"/>
  <c r="R297" i="32"/>
  <c r="Q297" i="32"/>
  <c r="P297" i="32"/>
  <c r="O297" i="32"/>
  <c r="N297" i="32"/>
  <c r="M297" i="32"/>
  <c r="L297" i="32"/>
  <c r="K297" i="32"/>
  <c r="J297" i="32"/>
  <c r="I297" i="32"/>
  <c r="H297" i="32"/>
  <c r="G297" i="32"/>
  <c r="F297" i="32"/>
  <c r="E297" i="32"/>
  <c r="D297" i="32"/>
  <c r="X291" i="32"/>
  <c r="R406" i="32" s="1"/>
  <c r="W291" i="32"/>
  <c r="Q406" i="32" s="1"/>
  <c r="V291" i="32"/>
  <c r="P406" i="32" s="1"/>
  <c r="X288" i="32"/>
  <c r="R403" i="32" s="1"/>
  <c r="W288" i="32"/>
  <c r="Q403" i="32" s="1"/>
  <c r="V288" i="32"/>
  <c r="P403" i="32" s="1"/>
  <c r="V275" i="32"/>
  <c r="P390" i="32" s="1"/>
  <c r="W275" i="32"/>
  <c r="Q390" i="32" s="1"/>
  <c r="X275" i="32"/>
  <c r="R390" i="32" s="1"/>
  <c r="W267" i="32"/>
  <c r="W250" i="32"/>
  <c r="K22" i="27"/>
  <c r="L17" i="27"/>
  <c r="R29" i="27"/>
  <c r="Q29" i="27"/>
  <c r="P29" i="27"/>
  <c r="P13" i="27"/>
  <c r="Q13" i="27"/>
  <c r="R13" i="27"/>
  <c r="P17" i="3" l="1"/>
  <c r="L28" i="28"/>
  <c r="J22" i="27"/>
  <c r="L22" i="27"/>
  <c r="J34" i="27"/>
  <c r="V308" i="32"/>
  <c r="O17" i="28"/>
  <c r="O29" i="28" s="1"/>
  <c r="M23" i="28"/>
  <c r="N28" i="28"/>
  <c r="N17" i="28"/>
  <c r="M17" i="28"/>
  <c r="K17" i="27"/>
  <c r="L34" i="27"/>
  <c r="L23" i="28"/>
  <c r="K28" i="28"/>
  <c r="J17" i="27"/>
  <c r="K34" i="27"/>
  <c r="X313" i="32"/>
  <c r="X326" i="32" s="1"/>
  <c r="J17" i="28"/>
  <c r="K17" i="28"/>
  <c r="J23" i="28"/>
  <c r="K23" i="28"/>
  <c r="J28" i="28"/>
  <c r="S390" i="32"/>
  <c r="S406" i="32"/>
  <c r="L17" i="28"/>
  <c r="L29" i="28" s="1"/>
  <c r="V325" i="32"/>
  <c r="S403" i="32"/>
  <c r="W326" i="32"/>
  <c r="M355" i="32"/>
  <c r="Q355" i="32"/>
  <c r="F355" i="32"/>
  <c r="H355" i="32"/>
  <c r="P355" i="32"/>
  <c r="T355" i="32"/>
  <c r="G355" i="32"/>
  <c r="K355" i="32"/>
  <c r="S355" i="32"/>
  <c r="J355" i="32"/>
  <c r="N355" i="32"/>
  <c r="V255" i="32"/>
  <c r="V250" i="32"/>
  <c r="V267" i="32"/>
  <c r="W255" i="32"/>
  <c r="W268" i="32" s="1"/>
  <c r="X255" i="32"/>
  <c r="X250" i="32"/>
  <c r="X267" i="32"/>
  <c r="E23" i="11"/>
  <c r="H11" i="16"/>
  <c r="D15" i="1"/>
  <c r="D20" i="1"/>
  <c r="D32" i="1"/>
  <c r="C22" i="5"/>
  <c r="X233" i="32"/>
  <c r="W233" i="32"/>
  <c r="V233" i="32"/>
  <c r="V217" i="32"/>
  <c r="W217" i="32"/>
  <c r="X217" i="32"/>
  <c r="V326" i="32" l="1"/>
  <c r="K35" i="27"/>
  <c r="L35" i="27"/>
  <c r="J35" i="27"/>
  <c r="M29" i="28"/>
  <c r="K29" i="28"/>
  <c r="D33" i="1"/>
  <c r="N29" i="28"/>
  <c r="J29" i="28"/>
  <c r="X268" i="32"/>
  <c r="V268" i="32"/>
  <c r="D355" i="32"/>
  <c r="E355" i="32"/>
  <c r="X295" i="32"/>
  <c r="R410" i="32" s="1"/>
  <c r="W295" i="32"/>
  <c r="Q410" i="32" s="1"/>
  <c r="V295" i="32"/>
  <c r="P410" i="32" s="1"/>
  <c r="X294" i="32"/>
  <c r="R409" i="32" s="1"/>
  <c r="W294" i="32"/>
  <c r="Q409" i="32" s="1"/>
  <c r="V294" i="32"/>
  <c r="P409" i="32" s="1"/>
  <c r="X293" i="32"/>
  <c r="R408" i="32" s="1"/>
  <c r="W293" i="32"/>
  <c r="Q408" i="32" s="1"/>
  <c r="V293" i="32"/>
  <c r="P408" i="32" s="1"/>
  <c r="X290" i="32"/>
  <c r="R405" i="32" s="1"/>
  <c r="W290" i="32"/>
  <c r="Q405" i="32" s="1"/>
  <c r="V290" i="32"/>
  <c r="P405" i="32" s="1"/>
  <c r="X283" i="32"/>
  <c r="R398" i="32" s="1"/>
  <c r="W283" i="32"/>
  <c r="Q398" i="32" s="1"/>
  <c r="V283" i="32"/>
  <c r="P398" i="32" s="1"/>
  <c r="X282" i="32"/>
  <c r="R397" i="32" s="1"/>
  <c r="W282" i="32"/>
  <c r="Q397" i="32" s="1"/>
  <c r="V282" i="32"/>
  <c r="P397" i="32" s="1"/>
  <c r="X281" i="32"/>
  <c r="R396" i="32" s="1"/>
  <c r="W281" i="32"/>
  <c r="Q396" i="32" s="1"/>
  <c r="V281" i="32"/>
  <c r="P396" i="32" s="1"/>
  <c r="X278" i="32"/>
  <c r="R393" i="32" s="1"/>
  <c r="W278" i="32"/>
  <c r="Q393" i="32" s="1"/>
  <c r="V278" i="32"/>
  <c r="P393" i="32" s="1"/>
  <c r="X277" i="32"/>
  <c r="R392" i="32" s="1"/>
  <c r="W277" i="32"/>
  <c r="Q392" i="32" s="1"/>
  <c r="V277" i="32"/>
  <c r="P392" i="32" s="1"/>
  <c r="X276" i="32"/>
  <c r="R391" i="32" s="1"/>
  <c r="W276" i="32"/>
  <c r="Q391" i="32" s="1"/>
  <c r="V276" i="32"/>
  <c r="P391" i="32" s="1"/>
  <c r="X274" i="32"/>
  <c r="R389" i="32" s="1"/>
  <c r="W274" i="32"/>
  <c r="Q389" i="32" s="1"/>
  <c r="V274" i="32"/>
  <c r="P389" i="32" s="1"/>
  <c r="R293" i="33"/>
  <c r="R292" i="33"/>
  <c r="Q292" i="33"/>
  <c r="Q291" i="33"/>
  <c r="P291" i="33"/>
  <c r="P288" i="33"/>
  <c r="R287" i="33"/>
  <c r="R286" i="33"/>
  <c r="Q286" i="33"/>
  <c r="Q285" i="33"/>
  <c r="P285" i="33"/>
  <c r="R280" i="33"/>
  <c r="R279" i="33"/>
  <c r="Q279" i="33"/>
  <c r="R278" i="33"/>
  <c r="Q278" i="33"/>
  <c r="P278" i="33"/>
  <c r="Q277" i="33"/>
  <c r="P277" i="33"/>
  <c r="R383" i="32"/>
  <c r="X378" i="32"/>
  <c r="W378" i="32"/>
  <c r="I406" i="32" s="1"/>
  <c r="V378" i="32"/>
  <c r="X375" i="32"/>
  <c r="W375" i="32"/>
  <c r="I403" i="32" s="1"/>
  <c r="V375" i="32"/>
  <c r="R371" i="32"/>
  <c r="C51" i="8"/>
  <c r="S409" i="32" l="1"/>
  <c r="S392" i="32"/>
  <c r="S393" i="32"/>
  <c r="S410" i="32"/>
  <c r="S389" i="32"/>
  <c r="S391" i="32"/>
  <c r="S408" i="32"/>
  <c r="S405" i="32"/>
  <c r="H403" i="32"/>
  <c r="H406" i="32"/>
  <c r="J403" i="32"/>
  <c r="J406" i="32"/>
  <c r="Q280" i="33"/>
  <c r="P280" i="33"/>
  <c r="P279" i="33"/>
  <c r="R277" i="33"/>
  <c r="P371" i="32"/>
  <c r="Q371" i="32"/>
  <c r="P383" i="32"/>
  <c r="Q383" i="32"/>
  <c r="N313" i="32"/>
  <c r="O308" i="32"/>
  <c r="P308" i="32"/>
  <c r="Q313" i="32"/>
  <c r="U313" i="32"/>
  <c r="N308" i="32"/>
  <c r="M313" i="32"/>
  <c r="R313" i="32"/>
  <c r="T308" i="32"/>
  <c r="P313" i="32"/>
  <c r="T313" i="32"/>
  <c r="Q308" i="32"/>
  <c r="O325" i="32"/>
  <c r="S308" i="32"/>
  <c r="P286" i="33"/>
  <c r="Q287" i="33"/>
  <c r="P292" i="33"/>
  <c r="R288" i="33"/>
  <c r="Q293" i="33"/>
  <c r="R285" i="33"/>
  <c r="P287" i="33"/>
  <c r="Q288" i="33"/>
  <c r="R291" i="33"/>
  <c r="P293" i="33"/>
  <c r="P282" i="33"/>
  <c r="R281" i="33"/>
  <c r="R282" i="33"/>
  <c r="Q281" i="33"/>
  <c r="Q282" i="33"/>
  <c r="M325" i="32"/>
  <c r="Q325" i="32"/>
  <c r="S325" i="32"/>
  <c r="N325" i="32"/>
  <c r="U325" i="32"/>
  <c r="M308" i="32"/>
  <c r="O313" i="32"/>
  <c r="R308" i="32"/>
  <c r="U308" i="32"/>
  <c r="S313" i="32"/>
  <c r="P325" i="32"/>
  <c r="R325" i="32"/>
  <c r="T325" i="32"/>
  <c r="O326" i="32" l="1"/>
  <c r="M326" i="32"/>
  <c r="P326" i="32"/>
  <c r="N326" i="32"/>
  <c r="Q326" i="32"/>
  <c r="T326" i="32"/>
  <c r="R326" i="32"/>
  <c r="S326" i="32"/>
  <c r="P281" i="33"/>
  <c r="U326" i="32"/>
  <c r="X345" i="32"/>
  <c r="N402" i="32" s="1"/>
  <c r="V345" i="32" l="1"/>
  <c r="L402" i="32" s="1"/>
  <c r="W345" i="32"/>
  <c r="M402" i="32" s="1"/>
  <c r="W287" i="32"/>
  <c r="Q402" i="32" s="1"/>
  <c r="V287" i="32"/>
  <c r="P402" i="32" s="1"/>
  <c r="X287" i="32"/>
  <c r="R402" i="32" s="1"/>
  <c r="P312" i="33"/>
  <c r="Q312" i="33"/>
  <c r="R312" i="33"/>
  <c r="P315" i="33"/>
  <c r="Q316" i="33"/>
  <c r="R317" i="33"/>
  <c r="P317" i="33"/>
  <c r="R315" i="33"/>
  <c r="P316" i="33"/>
  <c r="Q317" i="33"/>
  <c r="G371" i="32"/>
  <c r="K371" i="32"/>
  <c r="O371" i="32"/>
  <c r="L371" i="32"/>
  <c r="H371" i="32"/>
  <c r="P306" i="33"/>
  <c r="H383" i="32"/>
  <c r="I371" i="32"/>
  <c r="M371" i="32"/>
  <c r="I383" i="32"/>
  <c r="M383" i="32"/>
  <c r="Q315" i="33"/>
  <c r="R316" i="33"/>
  <c r="R306" i="33"/>
  <c r="J371" i="32"/>
  <c r="N371" i="32"/>
  <c r="N383" i="32"/>
  <c r="Q306" i="33"/>
  <c r="G383" i="32"/>
  <c r="O383" i="32"/>
  <c r="S402" i="32" l="1"/>
  <c r="C36" i="7" l="1"/>
  <c r="D17" i="3" l="1"/>
  <c r="D23" i="3"/>
  <c r="E36" i="34"/>
  <c r="D36" i="34"/>
  <c r="E21" i="34"/>
  <c r="D21" i="34"/>
  <c r="D36" i="7" l="1"/>
  <c r="D34" i="7" l="1"/>
  <c r="C50" i="7"/>
  <c r="D50" i="7"/>
  <c r="D33" i="5"/>
  <c r="H13" i="4"/>
  <c r="H12" i="4"/>
  <c r="H11" i="4"/>
  <c r="H10" i="4"/>
  <c r="H14" i="4" l="1"/>
  <c r="E16" i="12"/>
  <c r="D16" i="12"/>
  <c r="D23" i="11"/>
  <c r="C23" i="11"/>
  <c r="F13" i="16"/>
  <c r="E13" i="16"/>
  <c r="D13" i="16"/>
  <c r="C13" i="16"/>
  <c r="H13" i="16"/>
  <c r="C16" i="8"/>
  <c r="C16" i="12" l="1"/>
  <c r="M23" i="3" l="1"/>
  <c r="M17" i="3"/>
  <c r="J23" i="3"/>
  <c r="J17" i="3"/>
  <c r="G17" i="3"/>
  <c r="I22" i="1"/>
  <c r="I27" i="1"/>
  <c r="I33" i="1" l="1"/>
  <c r="G23" i="3"/>
  <c r="P23" i="3" s="1"/>
  <c r="M28" i="3"/>
  <c r="M29" i="3" s="1"/>
  <c r="F406" i="32" l="1"/>
  <c r="E406" i="32"/>
  <c r="D406" i="32"/>
  <c r="D390" i="32"/>
  <c r="E390" i="32"/>
  <c r="F390" i="32"/>
  <c r="G407" i="32" l="1"/>
  <c r="X362" i="32"/>
  <c r="W362" i="32"/>
  <c r="I390" i="32" s="1"/>
  <c r="V362" i="32"/>
  <c r="H390" i="32" s="1"/>
  <c r="V406" i="32"/>
  <c r="U406" i="32"/>
  <c r="T406" i="32"/>
  <c r="V403" i="32"/>
  <c r="U403" i="32"/>
  <c r="T403" i="32"/>
  <c r="U390" i="32"/>
  <c r="W406" i="32" l="1"/>
  <c r="W403" i="32"/>
  <c r="J390" i="32"/>
  <c r="T390" i="32"/>
  <c r="O406" i="32"/>
  <c r="G390" i="32"/>
  <c r="K390" i="32"/>
  <c r="O390" i="32"/>
  <c r="O403" i="32"/>
  <c r="K403" i="32"/>
  <c r="K406" i="32"/>
  <c r="G406" i="32"/>
  <c r="V390" i="32" l="1"/>
  <c r="W390" i="32" s="1"/>
  <c r="D16" i="8"/>
  <c r="D45" i="7" l="1"/>
  <c r="D51" i="7" l="1"/>
  <c r="D14" i="8" l="1"/>
  <c r="D23" i="8" l="1"/>
  <c r="D11" i="7"/>
  <c r="D40" i="7" s="1"/>
  <c r="D52" i="7" s="1"/>
  <c r="N35" i="10" l="1"/>
  <c r="C34" i="7" l="1"/>
  <c r="C14" i="8" l="1"/>
  <c r="C23" i="8" s="1"/>
  <c r="C11" i="7" l="1"/>
  <c r="C40" i="7" s="1"/>
  <c r="N31" i="10" l="1"/>
  <c r="L18" i="3" l="1"/>
  <c r="K18" i="3" s="1"/>
  <c r="O18" i="3"/>
  <c r="N18" i="3" s="1"/>
  <c r="L21" i="3"/>
  <c r="K21" i="3" s="1"/>
  <c r="L22" i="3"/>
  <c r="K22" i="3" s="1"/>
  <c r="O22" i="3"/>
  <c r="N22" i="3" s="1"/>
  <c r="L24" i="3"/>
  <c r="K24" i="3" s="1"/>
  <c r="O24" i="3"/>
  <c r="N24" i="3" s="1"/>
  <c r="L25" i="3"/>
  <c r="K25" i="3" s="1"/>
  <c r="O25" i="3"/>
  <c r="N25" i="3" s="1"/>
  <c r="L26" i="3"/>
  <c r="K26" i="3" s="1"/>
  <c r="O26" i="3"/>
  <c r="N26" i="3" s="1"/>
  <c r="L27" i="3"/>
  <c r="K27" i="3" s="1"/>
  <c r="O27" i="3"/>
  <c r="N27" i="3" s="1"/>
  <c r="I18" i="3"/>
  <c r="H18" i="3" s="1"/>
  <c r="I21" i="3"/>
  <c r="H21" i="3" s="1"/>
  <c r="I22" i="3"/>
  <c r="H22" i="3" s="1"/>
  <c r="I24" i="3"/>
  <c r="H24" i="3" s="1"/>
  <c r="I25" i="3"/>
  <c r="H25" i="3" s="1"/>
  <c r="I26" i="3"/>
  <c r="H26" i="3" s="1"/>
  <c r="I27" i="3"/>
  <c r="H27" i="3" s="1"/>
  <c r="F18" i="3"/>
  <c r="E18" i="3" s="1"/>
  <c r="F24" i="3"/>
  <c r="E24" i="3" s="1"/>
  <c r="L18" i="2"/>
  <c r="K18" i="2" s="1"/>
  <c r="O18" i="2"/>
  <c r="N18" i="2" s="1"/>
  <c r="L23" i="2"/>
  <c r="K23" i="2" s="1"/>
  <c r="O23" i="2"/>
  <c r="N23" i="2" s="1"/>
  <c r="L24" i="2"/>
  <c r="K24" i="2" s="1"/>
  <c r="O24" i="2"/>
  <c r="N24" i="2" s="1"/>
  <c r="L26" i="2"/>
  <c r="K26" i="2" s="1"/>
  <c r="L27" i="2"/>
  <c r="K27" i="2" s="1"/>
  <c r="O27" i="2"/>
  <c r="N27" i="2" s="1"/>
  <c r="L29" i="2"/>
  <c r="K29" i="2" s="1"/>
  <c r="O29" i="2"/>
  <c r="N29" i="2" s="1"/>
  <c r="L30" i="2"/>
  <c r="K30" i="2" s="1"/>
  <c r="O30" i="2"/>
  <c r="N30" i="2" s="1"/>
  <c r="I18" i="2"/>
  <c r="H18" i="2" s="1"/>
  <c r="I23" i="2"/>
  <c r="H23" i="2" s="1"/>
  <c r="I24" i="2"/>
  <c r="H24" i="2" s="1"/>
  <c r="I26" i="2"/>
  <c r="H26" i="2" s="1"/>
  <c r="I27" i="2"/>
  <c r="H27" i="2" s="1"/>
  <c r="I29" i="2"/>
  <c r="H29" i="2" s="1"/>
  <c r="I30" i="2"/>
  <c r="H30" i="2" s="1"/>
  <c r="G28" i="28"/>
  <c r="H28" i="28"/>
  <c r="I28" i="28"/>
  <c r="F18" i="2"/>
  <c r="E18" i="2" s="1"/>
  <c r="F23" i="2"/>
  <c r="F24" i="2"/>
  <c r="F27" i="2"/>
  <c r="E27" i="2" s="1"/>
  <c r="F30" i="2"/>
  <c r="E30" i="2" s="1"/>
  <c r="C33" i="5"/>
  <c r="B35" i="10"/>
  <c r="E33" i="17"/>
  <c r="F33" i="17" s="1"/>
  <c r="G33" i="17" s="1"/>
  <c r="E17" i="17"/>
  <c r="F17" i="17" s="1"/>
  <c r="G17" i="17" s="1"/>
  <c r="E18" i="17"/>
  <c r="F18" i="17" s="1"/>
  <c r="G18" i="17" s="1"/>
  <c r="E19" i="17"/>
  <c r="F19" i="17" s="1"/>
  <c r="G19" i="17" s="1"/>
  <c r="E20" i="17"/>
  <c r="F20" i="17" s="1"/>
  <c r="G20" i="17" s="1"/>
  <c r="C45" i="7"/>
  <c r="R23" i="2" l="1"/>
  <c r="Q23" i="2" s="1"/>
  <c r="E23" i="2"/>
  <c r="R24" i="2"/>
  <c r="Q24" i="2" s="1"/>
  <c r="E24" i="2"/>
  <c r="R30" i="2"/>
  <c r="Q30" i="2" s="1"/>
  <c r="R18" i="2"/>
  <c r="Q18" i="2" s="1"/>
  <c r="R24" i="3"/>
  <c r="Q24" i="3" s="1"/>
  <c r="R27" i="2"/>
  <c r="R18" i="3"/>
  <c r="Q18" i="3" s="1"/>
  <c r="E16" i="1"/>
  <c r="E22" i="1"/>
  <c r="C34" i="5"/>
  <c r="C51" i="7"/>
  <c r="C52" i="7" s="1"/>
  <c r="H35" i="10"/>
  <c r="J35" i="10"/>
  <c r="F35" i="10"/>
  <c r="E35" i="10"/>
  <c r="C35" i="10"/>
  <c r="G35" i="10"/>
  <c r="K35" i="10"/>
  <c r="I35" i="10"/>
  <c r="M35" i="10"/>
  <c r="L35" i="10"/>
  <c r="D35" i="10"/>
  <c r="L28" i="3"/>
  <c r="I28" i="3"/>
  <c r="O28" i="3"/>
  <c r="N28" i="3" s="1"/>
  <c r="F29" i="2"/>
  <c r="E21" i="1" l="1"/>
  <c r="R29" i="2"/>
  <c r="Q29" i="2" s="1"/>
  <c r="E29" i="2"/>
  <c r="E25" i="1"/>
  <c r="Q27" i="2"/>
  <c r="E28" i="1"/>
  <c r="J31" i="10"/>
  <c r="K31" i="10"/>
  <c r="L31" i="10"/>
  <c r="I31" i="10"/>
  <c r="B31" i="10"/>
  <c r="M31" i="10"/>
  <c r="F31" i="10"/>
  <c r="E31" i="10"/>
  <c r="H31" i="10"/>
  <c r="G31" i="10"/>
  <c r="C31" i="10"/>
  <c r="E27" i="1" l="1"/>
  <c r="D34" i="5"/>
  <c r="D31" i="10" l="1"/>
  <c r="G28" i="3" l="1"/>
  <c r="H28" i="3" s="1"/>
  <c r="G29" i="3" l="1"/>
  <c r="J28" i="3" l="1"/>
  <c r="P28" i="3" l="1"/>
  <c r="P29" i="3" s="1"/>
  <c r="K28" i="3"/>
  <c r="J29" i="3"/>
  <c r="D29" i="3"/>
  <c r="O366" i="32" l="1"/>
  <c r="O384" i="32" s="1"/>
  <c r="P366" i="32"/>
  <c r="P384" i="32" s="1"/>
  <c r="Q366" i="32"/>
  <c r="Q384" i="32" s="1"/>
  <c r="R366" i="32"/>
  <c r="R384" i="32" s="1"/>
  <c r="N366" i="32"/>
  <c r="N384" i="32" s="1"/>
  <c r="M366" i="32"/>
  <c r="M384" i="32" l="1"/>
  <c r="Q390" i="33"/>
  <c r="P390" i="33"/>
  <c r="R390" i="33"/>
  <c r="R385" i="33" l="1"/>
  <c r="Q385" i="33"/>
  <c r="P385" i="33"/>
  <c r="R379" i="33" l="1"/>
  <c r="R391" i="33" s="1"/>
  <c r="P379" i="33"/>
  <c r="P391" i="33" s="1"/>
  <c r="Q379" i="33"/>
  <c r="Q391" i="33" s="1"/>
  <c r="U267" i="32" l="1"/>
  <c r="S267" i="32"/>
  <c r="T267" i="32"/>
  <c r="U255" i="32" l="1"/>
  <c r="G250" i="32"/>
  <c r="H255" i="32"/>
  <c r="G255" i="32"/>
  <c r="T250" i="32"/>
  <c r="U250" i="32"/>
  <c r="S255" i="32"/>
  <c r="T255" i="32"/>
  <c r="K250" i="32"/>
  <c r="K255" i="32"/>
  <c r="L250" i="32"/>
  <c r="J255" i="32"/>
  <c r="L255" i="32"/>
  <c r="I255" i="32"/>
  <c r="I250" i="32"/>
  <c r="H250" i="32"/>
  <c r="J250" i="32"/>
  <c r="S250" i="32"/>
  <c r="T268" i="32" l="1"/>
  <c r="U268" i="32"/>
  <c r="S268" i="32"/>
  <c r="K270" i="33"/>
  <c r="H270" i="33"/>
  <c r="P270" i="33"/>
  <c r="S270" i="33"/>
  <c r="U270" i="33"/>
  <c r="T270" i="33"/>
  <c r="R270" i="33"/>
  <c r="Q270" i="33"/>
  <c r="P267" i="32"/>
  <c r="Q267" i="32"/>
  <c r="R267" i="32"/>
  <c r="O270" i="33"/>
  <c r="N270" i="33"/>
  <c r="M270" i="33"/>
  <c r="J270" i="33"/>
  <c r="L270" i="33"/>
  <c r="G270" i="33"/>
  <c r="I270" i="33"/>
  <c r="F270" i="33"/>
  <c r="E270" i="33"/>
  <c r="D270" i="33"/>
  <c r="P294" i="33" l="1"/>
  <c r="R294" i="33"/>
  <c r="Q294" i="33"/>
  <c r="P265" i="33"/>
  <c r="R265" i="33"/>
  <c r="Q265" i="33"/>
  <c r="G265" i="33"/>
  <c r="H265" i="33"/>
  <c r="L265" i="33"/>
  <c r="J265" i="33"/>
  <c r="K265" i="33"/>
  <c r="O265" i="33"/>
  <c r="I265" i="33"/>
  <c r="T265" i="33"/>
  <c r="M265" i="33"/>
  <c r="N265" i="33"/>
  <c r="S265" i="33"/>
  <c r="U265" i="33"/>
  <c r="Q250" i="32" l="1"/>
  <c r="H259" i="33"/>
  <c r="H271" i="33" s="1"/>
  <c r="R255" i="32"/>
  <c r="P250" i="32"/>
  <c r="U259" i="33"/>
  <c r="U271" i="33" s="1"/>
  <c r="R259" i="33"/>
  <c r="R271" i="33" s="1"/>
  <c r="Q259" i="33"/>
  <c r="Q271" i="33" s="1"/>
  <c r="Q255" i="32"/>
  <c r="R250" i="32"/>
  <c r="P255" i="32"/>
  <c r="N259" i="33"/>
  <c r="N271" i="33" s="1"/>
  <c r="O259" i="33"/>
  <c r="O271" i="33" s="1"/>
  <c r="L259" i="33"/>
  <c r="L271" i="33" s="1"/>
  <c r="D259" i="33"/>
  <c r="E259" i="33"/>
  <c r="E265" i="33"/>
  <c r="Q289" i="33" s="1"/>
  <c r="F265" i="33"/>
  <c r="R289" i="33" s="1"/>
  <c r="D265" i="33"/>
  <c r="P289" i="33" s="1"/>
  <c r="P259" i="33"/>
  <c r="P271" i="33" s="1"/>
  <c r="S259" i="33"/>
  <c r="S271" i="33" s="1"/>
  <c r="I259" i="33"/>
  <c r="I271" i="33" s="1"/>
  <c r="P268" i="32" l="1"/>
  <c r="Q268" i="32"/>
  <c r="R268" i="32"/>
  <c r="K259" i="33"/>
  <c r="K271" i="33" s="1"/>
  <c r="D271" i="33"/>
  <c r="F259" i="33"/>
  <c r="R283" i="33" s="1"/>
  <c r="E271" i="33"/>
  <c r="F271" i="33" l="1"/>
  <c r="R295" i="33" s="1"/>
  <c r="M259" i="33"/>
  <c r="M271" i="33" s="1"/>
  <c r="J259" i="33"/>
  <c r="J271" i="33" s="1"/>
  <c r="T259" i="33" l="1"/>
  <c r="G259" i="33"/>
  <c r="P283" i="33" s="1"/>
  <c r="T271" i="33" l="1"/>
  <c r="Q295" i="33" s="1"/>
  <c r="Q283" i="33"/>
  <c r="G271" i="33"/>
  <c r="P295" i="33" s="1"/>
  <c r="D267" i="32" l="1"/>
  <c r="F267" i="32"/>
  <c r="E267" i="32"/>
  <c r="G267" i="32" l="1"/>
  <c r="G268" i="32" s="1"/>
  <c r="H267" i="32"/>
  <c r="H268" i="32" s="1"/>
  <c r="I267" i="32"/>
  <c r="I268" i="32" s="1"/>
  <c r="D255" i="32" l="1"/>
  <c r="J267" i="32"/>
  <c r="J268" i="32" s="1"/>
  <c r="E250" i="32"/>
  <c r="D250" i="32"/>
  <c r="E255" i="32"/>
  <c r="F255" i="32"/>
  <c r="F250" i="32"/>
  <c r="F268" i="32" l="1"/>
  <c r="E268" i="32"/>
  <c r="K267" i="32"/>
  <c r="D268" i="32"/>
  <c r="L267" i="32"/>
  <c r="K268" i="32" l="1"/>
  <c r="L268" i="32"/>
  <c r="I325" i="32"/>
  <c r="H325" i="32"/>
  <c r="G325" i="32"/>
  <c r="H313" i="32" l="1"/>
  <c r="G313" i="32"/>
  <c r="H308" i="32"/>
  <c r="I308" i="32"/>
  <c r="I313" i="32"/>
  <c r="H326" i="32" l="1"/>
  <c r="G308" i="32"/>
  <c r="I326" i="32"/>
  <c r="G326" i="32" l="1"/>
  <c r="O318" i="33" l="1"/>
  <c r="H318" i="33" l="1"/>
  <c r="G318" i="33"/>
  <c r="J318" i="33"/>
  <c r="M318" i="33"/>
  <c r="I318" i="33"/>
  <c r="K318" i="33"/>
  <c r="L318" i="33"/>
  <c r="N318" i="33"/>
  <c r="O313" i="33" l="1"/>
  <c r="L313" i="33"/>
  <c r="K313" i="33"/>
  <c r="H313" i="33"/>
  <c r="I313" i="33"/>
  <c r="G313" i="33"/>
  <c r="L307" i="33" l="1"/>
  <c r="L319" i="33" s="1"/>
  <c r="M313" i="33"/>
  <c r="N313" i="33"/>
  <c r="N307" i="33"/>
  <c r="J313" i="33"/>
  <c r="K307" i="33"/>
  <c r="K319" i="33" s="1"/>
  <c r="J307" i="33"/>
  <c r="H307" i="33"/>
  <c r="H319" i="33" s="1"/>
  <c r="O307" i="33"/>
  <c r="O319" i="33" s="1"/>
  <c r="I307" i="33"/>
  <c r="I319" i="33" s="1"/>
  <c r="G307" i="33"/>
  <c r="G319" i="33" s="1"/>
  <c r="N319" i="33" l="1"/>
  <c r="J319" i="33"/>
  <c r="M307" i="33"/>
  <c r="M319" i="33" s="1"/>
  <c r="E318" i="33" l="1"/>
  <c r="F318" i="33"/>
  <c r="D318" i="33"/>
  <c r="F313" i="33" l="1"/>
  <c r="D313" i="33"/>
  <c r="E313" i="33"/>
  <c r="H366" i="32" l="1"/>
  <c r="H384" i="32" s="1"/>
  <c r="I366" i="32"/>
  <c r="I384" i="32" s="1"/>
  <c r="G366" i="32"/>
  <c r="G384" i="32" s="1"/>
  <c r="E307" i="33"/>
  <c r="E319" i="33" s="1"/>
  <c r="D307" i="33"/>
  <c r="D319" i="33" s="1"/>
  <c r="F307" i="33"/>
  <c r="F319" i="33" s="1"/>
  <c r="H434" i="33" l="1"/>
  <c r="I434" i="33"/>
  <c r="J434" i="33"/>
  <c r="H435" i="33"/>
  <c r="I435" i="33"/>
  <c r="J435" i="33"/>
  <c r="K435" i="33" l="1"/>
  <c r="K434" i="33"/>
  <c r="I433" i="33"/>
  <c r="I436" i="33"/>
  <c r="H436" i="33"/>
  <c r="H433" i="33"/>
  <c r="J436" i="33"/>
  <c r="J433" i="33"/>
  <c r="J428" i="33"/>
  <c r="H430" i="33"/>
  <c r="I420" i="33"/>
  <c r="I427" i="33"/>
  <c r="H419" i="33"/>
  <c r="I430" i="33"/>
  <c r="I419" i="33"/>
  <c r="J420" i="33"/>
  <c r="J427" i="33"/>
  <c r="H428" i="33"/>
  <c r="J430" i="33"/>
  <c r="J419" i="33"/>
  <c r="I428" i="33"/>
  <c r="H427" i="33"/>
  <c r="H420" i="33"/>
  <c r="K420" i="33" l="1"/>
  <c r="K427" i="33"/>
  <c r="I424" i="33"/>
  <c r="K433" i="33"/>
  <c r="H424" i="33"/>
  <c r="K430" i="33"/>
  <c r="K436" i="33"/>
  <c r="K428" i="33"/>
  <c r="J424" i="33"/>
  <c r="K419" i="33"/>
  <c r="O20" i="3"/>
  <c r="N20" i="3" s="1"/>
  <c r="H422" i="33"/>
  <c r="I421" i="33"/>
  <c r="J422" i="33"/>
  <c r="I422" i="33"/>
  <c r="J421" i="33"/>
  <c r="H423" i="33"/>
  <c r="O19" i="3" l="1"/>
  <c r="N19" i="3" s="1"/>
  <c r="K422" i="33"/>
  <c r="H431" i="33"/>
  <c r="H429" i="33"/>
  <c r="J431" i="33"/>
  <c r="J429" i="33"/>
  <c r="O16" i="3"/>
  <c r="N16" i="3" s="1"/>
  <c r="I431" i="33"/>
  <c r="I429" i="33"/>
  <c r="K424" i="33"/>
  <c r="K429" i="33" l="1"/>
  <c r="O21" i="3"/>
  <c r="N21" i="3" s="1"/>
  <c r="K431" i="33"/>
  <c r="J423" i="33"/>
  <c r="I423" i="33"/>
  <c r="O14" i="3"/>
  <c r="N14" i="3" s="1"/>
  <c r="O15" i="3" l="1"/>
  <c r="N15" i="3" s="1"/>
  <c r="K423" i="33"/>
  <c r="J437" i="33"/>
  <c r="J425" i="33"/>
  <c r="I437" i="33"/>
  <c r="I425" i="33"/>
  <c r="O23" i="3"/>
  <c r="N23" i="3" s="1"/>
  <c r="H421" i="33" l="1"/>
  <c r="K421" i="33" s="1"/>
  <c r="O12" i="3"/>
  <c r="O11" i="3" l="1"/>
  <c r="N11" i="3" s="1"/>
  <c r="H437" i="33"/>
  <c r="K437" i="33" s="1"/>
  <c r="H425" i="33"/>
  <c r="K425" i="33" s="1"/>
  <c r="O13" i="3"/>
  <c r="O17" i="3" l="1"/>
  <c r="O29" i="3"/>
  <c r="M390" i="33" l="1"/>
  <c r="O390" i="33"/>
  <c r="N390" i="33"/>
  <c r="G390" i="33"/>
  <c r="I390" i="33"/>
  <c r="H390" i="33"/>
  <c r="D390" i="33"/>
  <c r="E390" i="33"/>
  <c r="F390" i="33"/>
  <c r="L390" i="33" l="1"/>
  <c r="K390" i="33"/>
  <c r="J390" i="33"/>
  <c r="J385" i="33"/>
  <c r="K385" i="33"/>
  <c r="L385" i="33"/>
  <c r="G385" i="33"/>
  <c r="I385" i="33"/>
  <c r="O385" i="33"/>
  <c r="N385" i="33"/>
  <c r="H385" i="33"/>
  <c r="O379" i="33" l="1"/>
  <c r="O391" i="33" s="1"/>
  <c r="N379" i="33"/>
  <c r="N391" i="33" s="1"/>
  <c r="M385" i="33"/>
  <c r="L379" i="33"/>
  <c r="L391" i="33" s="1"/>
  <c r="J379" i="33"/>
  <c r="J391" i="33" s="1"/>
  <c r="K379" i="33"/>
  <c r="K391" i="33" s="1"/>
  <c r="I379" i="33"/>
  <c r="I391" i="33" s="1"/>
  <c r="H379" i="33"/>
  <c r="H391" i="33" s="1"/>
  <c r="G379" i="33"/>
  <c r="G391" i="33" s="1"/>
  <c r="F385" i="33"/>
  <c r="D379" i="33"/>
  <c r="D385" i="33"/>
  <c r="S385" i="33" s="1"/>
  <c r="D431" i="33" s="1"/>
  <c r="E385" i="33"/>
  <c r="T385" i="33" s="1"/>
  <c r="E431" i="33" s="1"/>
  <c r="F379" i="33"/>
  <c r="E379" i="33"/>
  <c r="M379" i="33"/>
  <c r="T379" i="33" l="1"/>
  <c r="E425" i="33" s="1"/>
  <c r="U385" i="33"/>
  <c r="F431" i="33" s="1"/>
  <c r="U379" i="33"/>
  <c r="F425" i="33" s="1"/>
  <c r="S379" i="33"/>
  <c r="D425" i="33" s="1"/>
  <c r="M391" i="33"/>
  <c r="F391" i="33"/>
  <c r="U391" i="33" s="1"/>
  <c r="E391" i="33"/>
  <c r="T391" i="33" s="1"/>
  <c r="D391" i="33"/>
  <c r="S391" i="33" l="1"/>
  <c r="D437" i="33" s="1"/>
  <c r="F437" i="33"/>
  <c r="E437" i="33"/>
  <c r="G425" i="33"/>
  <c r="G431" i="33"/>
  <c r="G437" i="33" l="1"/>
  <c r="U402" i="32" l="1"/>
  <c r="F313" i="32" l="1"/>
  <c r="E325" i="32"/>
  <c r="F325" i="32"/>
  <c r="D325" i="32"/>
  <c r="D313" i="32" l="1"/>
  <c r="D308" i="32"/>
  <c r="E308" i="32"/>
  <c r="O402" i="32"/>
  <c r="F308" i="32"/>
  <c r="E313" i="32"/>
  <c r="D326" i="32" l="1"/>
  <c r="F326" i="32"/>
  <c r="E326" i="32"/>
  <c r="I401" i="33" l="1"/>
  <c r="H407" i="33"/>
  <c r="I407" i="33"/>
  <c r="J407" i="33"/>
  <c r="H411" i="33"/>
  <c r="I411" i="33"/>
  <c r="J411" i="33"/>
  <c r="H412" i="33"/>
  <c r="I412" i="33"/>
  <c r="J412" i="33"/>
  <c r="K412" i="33" l="1"/>
  <c r="J410" i="33"/>
  <c r="U294" i="33"/>
  <c r="R318" i="33" s="1"/>
  <c r="T294" i="33"/>
  <c r="Q318" i="33" s="1"/>
  <c r="I410" i="33"/>
  <c r="K411" i="33"/>
  <c r="H401" i="33"/>
  <c r="S294" i="33"/>
  <c r="P318" i="33" s="1"/>
  <c r="H410" i="33"/>
  <c r="K407" i="33"/>
  <c r="J401" i="33"/>
  <c r="K410" i="33" l="1"/>
  <c r="H413" i="33"/>
  <c r="I413" i="33"/>
  <c r="K401" i="33"/>
  <c r="J413" i="33"/>
  <c r="J366" i="32" l="1"/>
  <c r="K366" i="32"/>
  <c r="L366" i="32"/>
  <c r="K413" i="33"/>
  <c r="D366" i="33" l="1"/>
  <c r="F366" i="33"/>
  <c r="E366" i="33"/>
  <c r="F355" i="33" l="1"/>
  <c r="D355" i="33"/>
  <c r="F361" i="33"/>
  <c r="D361" i="33"/>
  <c r="D367" i="33" l="1"/>
  <c r="F367" i="33"/>
  <c r="E361" i="33" l="1"/>
  <c r="E355" i="33" l="1"/>
  <c r="E367" i="33" l="1"/>
  <c r="O255" i="32" l="1"/>
  <c r="N255" i="32"/>
  <c r="O250" i="32"/>
  <c r="N250" i="32"/>
  <c r="W279" i="32" s="1"/>
  <c r="Q394" i="32" s="1"/>
  <c r="M250" i="32"/>
  <c r="V279" i="32" s="1"/>
  <c r="P394" i="32" s="1"/>
  <c r="M255" i="32"/>
  <c r="W284" i="32" l="1"/>
  <c r="Q399" i="32" s="1"/>
  <c r="V284" i="32"/>
  <c r="P399" i="32" s="1"/>
  <c r="X279" i="32"/>
  <c r="R394" i="32" s="1"/>
  <c r="X284" i="32"/>
  <c r="R399" i="32" s="1"/>
  <c r="S394" i="32" l="1"/>
  <c r="M267" i="32"/>
  <c r="O267" i="32"/>
  <c r="N267" i="32"/>
  <c r="M268" i="32" l="1"/>
  <c r="V297" i="32" s="1"/>
  <c r="P412" i="32" s="1"/>
  <c r="V296" i="32"/>
  <c r="P411" i="32" s="1"/>
  <c r="O268" i="32"/>
  <c r="X297" i="32" s="1"/>
  <c r="R412" i="32" s="1"/>
  <c r="X296" i="32"/>
  <c r="R411" i="32" s="1"/>
  <c r="N268" i="32"/>
  <c r="W297" i="32" s="1"/>
  <c r="Q412" i="32" s="1"/>
  <c r="W296" i="32"/>
  <c r="Q411" i="32" s="1"/>
  <c r="S412" i="32" l="1"/>
  <c r="S411" i="32"/>
  <c r="D52" i="8"/>
  <c r="C52" i="8"/>
  <c r="N34" i="27" l="1"/>
  <c r="O28" i="2"/>
  <c r="N28" i="2" s="1"/>
  <c r="M34" i="27"/>
  <c r="O26" i="2"/>
  <c r="N26" i="2" s="1"/>
  <c r="O34" i="27"/>
  <c r="O25" i="2"/>
  <c r="N25" i="2" s="1"/>
  <c r="O32" i="2"/>
  <c r="N32" i="2" s="1"/>
  <c r="O31" i="2"/>
  <c r="N31" i="2" s="1"/>
  <c r="M22" i="27" l="1"/>
  <c r="O12" i="2"/>
  <c r="N12" i="2" s="1"/>
  <c r="M17" i="27" l="1"/>
  <c r="M35" i="27" s="1"/>
  <c r="O14" i="2"/>
  <c r="N14" i="2" s="1"/>
  <c r="O20" i="2"/>
  <c r="N20" i="2" s="1"/>
  <c r="N17" i="27"/>
  <c r="O22" i="27"/>
  <c r="O17" i="27"/>
  <c r="N22" i="27"/>
  <c r="O19" i="2"/>
  <c r="N19" i="2" s="1"/>
  <c r="O21" i="2"/>
  <c r="N21" i="2" s="1"/>
  <c r="O15" i="2"/>
  <c r="N15" i="2" s="1"/>
  <c r="O16" i="2"/>
  <c r="N16" i="2" s="1"/>
  <c r="O35" i="27" l="1"/>
  <c r="O22" i="2"/>
  <c r="N22" i="2" s="1"/>
  <c r="N35" i="27"/>
  <c r="O33" i="2"/>
  <c r="N33" i="2" s="1"/>
  <c r="O17" i="2"/>
  <c r="N17" i="2" s="1"/>
  <c r="O35" i="2" l="1"/>
  <c r="N35" i="2" s="1"/>
  <c r="O34" i="2"/>
  <c r="N34" i="2" s="1"/>
  <c r="Q342" i="33" l="1"/>
  <c r="P342" i="33"/>
  <c r="R342" i="33"/>
  <c r="R337" i="33" l="1"/>
  <c r="R331" i="33" l="1"/>
  <c r="R343" i="33" s="1"/>
  <c r="P337" i="33"/>
  <c r="P331" i="33"/>
  <c r="Q337" i="33"/>
  <c r="Q331" i="33" l="1"/>
  <c r="Q343" i="33" s="1"/>
  <c r="P343" i="33"/>
  <c r="X353" i="32" l="1"/>
  <c r="N410" i="32" s="1"/>
  <c r="X351" i="32"/>
  <c r="N408" i="32" s="1"/>
  <c r="W351" i="32"/>
  <c r="M408" i="32" s="1"/>
  <c r="V351" i="32"/>
  <c r="L408" i="32" s="1"/>
  <c r="X352" i="32"/>
  <c r="N409" i="32" s="1"/>
  <c r="V352" i="32"/>
  <c r="L409" i="32" s="1"/>
  <c r="W352" i="32" l="1"/>
  <c r="M409" i="32" s="1"/>
  <c r="U409" i="32" s="1"/>
  <c r="V353" i="32"/>
  <c r="L410" i="32" s="1"/>
  <c r="W353" i="32"/>
  <c r="M410" i="32" s="1"/>
  <c r="U410" i="32" s="1"/>
  <c r="U408" i="32"/>
  <c r="O409" i="32"/>
  <c r="L342" i="33"/>
  <c r="G342" i="33"/>
  <c r="I342" i="33"/>
  <c r="K342" i="33"/>
  <c r="O342" i="33"/>
  <c r="H342" i="33"/>
  <c r="J342" i="33"/>
  <c r="N342" i="33"/>
  <c r="M342" i="33"/>
  <c r="V348" i="32"/>
  <c r="L405" i="32" s="1"/>
  <c r="X348" i="32"/>
  <c r="N405" i="32" s="1"/>
  <c r="O410" i="32" l="1"/>
  <c r="W348" i="32"/>
  <c r="M405" i="32" s="1"/>
  <c r="O405" i="32" s="1"/>
  <c r="O408" i="32"/>
  <c r="K325" i="32"/>
  <c r="W354" i="32" s="1"/>
  <c r="M411" i="32" s="1"/>
  <c r="L325" i="32"/>
  <c r="X354" i="32" s="1"/>
  <c r="N411" i="32" s="1"/>
  <c r="J325" i="32"/>
  <c r="V354" i="32" s="1"/>
  <c r="L411" i="32" s="1"/>
  <c r="X341" i="32"/>
  <c r="N398" i="32" s="1"/>
  <c r="V335" i="32"/>
  <c r="L392" i="32" s="1"/>
  <c r="V334" i="32"/>
  <c r="L391" i="32" s="1"/>
  <c r="V332" i="32"/>
  <c r="L389" i="32" s="1"/>
  <c r="V336" i="32"/>
  <c r="L393" i="32" s="1"/>
  <c r="X332" i="32"/>
  <c r="N389" i="32" s="1"/>
  <c r="X336" i="32"/>
  <c r="N393" i="32" s="1"/>
  <c r="V340" i="32"/>
  <c r="L397" i="32" s="1"/>
  <c r="X339" i="32"/>
  <c r="N396" i="32" s="1"/>
  <c r="X335" i="32"/>
  <c r="N392" i="32" s="1"/>
  <c r="W339" i="32"/>
  <c r="M396" i="32" s="1"/>
  <c r="W334" i="32"/>
  <c r="M391" i="32" s="1"/>
  <c r="N337" i="33"/>
  <c r="O337" i="33"/>
  <c r="L337" i="33"/>
  <c r="K337" i="33"/>
  <c r="J337" i="33"/>
  <c r="H337" i="33"/>
  <c r="I337" i="33"/>
  <c r="G337" i="33"/>
  <c r="V341" i="32"/>
  <c r="L398" i="32" s="1"/>
  <c r="V339" i="32"/>
  <c r="L396" i="32" s="1"/>
  <c r="X340" i="32"/>
  <c r="N397" i="32" s="1"/>
  <c r="X334" i="32"/>
  <c r="N391" i="32" s="1"/>
  <c r="W341" i="32" l="1"/>
  <c r="M398" i="32" s="1"/>
  <c r="U398" i="32" s="1"/>
  <c r="U405" i="32"/>
  <c r="W335" i="32"/>
  <c r="M392" i="32" s="1"/>
  <c r="U392" i="32" s="1"/>
  <c r="W336" i="32"/>
  <c r="M393" i="32" s="1"/>
  <c r="U393" i="32" s="1"/>
  <c r="W340" i="32"/>
  <c r="M397" i="32" s="1"/>
  <c r="U397" i="32" s="1"/>
  <c r="W332" i="32"/>
  <c r="M389" i="32" s="1"/>
  <c r="U389" i="32" s="1"/>
  <c r="K313" i="32"/>
  <c r="W342" i="32" s="1"/>
  <c r="M399" i="32" s="1"/>
  <c r="U396" i="32"/>
  <c r="L313" i="32"/>
  <c r="X342" i="32" s="1"/>
  <c r="N399" i="32" s="1"/>
  <c r="L308" i="32"/>
  <c r="X337" i="32" s="1"/>
  <c r="N394" i="32" s="1"/>
  <c r="J313" i="32"/>
  <c r="V342" i="32" s="1"/>
  <c r="L399" i="32" s="1"/>
  <c r="K308" i="32"/>
  <c r="W337" i="32" s="1"/>
  <c r="M394" i="32" s="1"/>
  <c r="U391" i="32"/>
  <c r="J308" i="32"/>
  <c r="V337" i="32" s="1"/>
  <c r="L394" i="32" s="1"/>
  <c r="K331" i="33"/>
  <c r="K343" i="33" s="1"/>
  <c r="J331" i="33"/>
  <c r="J343" i="33" s="1"/>
  <c r="L331" i="33"/>
  <c r="L343" i="33" s="1"/>
  <c r="N331" i="33"/>
  <c r="N343" i="33" s="1"/>
  <c r="M337" i="33"/>
  <c r="O331" i="33"/>
  <c r="O343" i="33" s="1"/>
  <c r="I331" i="33"/>
  <c r="I343" i="33" s="1"/>
  <c r="G331" i="33"/>
  <c r="G343" i="33" s="1"/>
  <c r="O393" i="32" l="1"/>
  <c r="O398" i="32"/>
  <c r="O392" i="32"/>
  <c r="O389" i="32"/>
  <c r="O397" i="32"/>
  <c r="O411" i="32"/>
  <c r="O399" i="32"/>
  <c r="O391" i="32"/>
  <c r="O396" i="32"/>
  <c r="L326" i="32"/>
  <c r="X355" i="32" s="1"/>
  <c r="N412" i="32" s="1"/>
  <c r="O394" i="32"/>
  <c r="J326" i="32"/>
  <c r="V355" i="32" s="1"/>
  <c r="L412" i="32" s="1"/>
  <c r="K326" i="32"/>
  <c r="W355" i="32" s="1"/>
  <c r="M412" i="32" s="1"/>
  <c r="M331" i="33"/>
  <c r="M343" i="33" s="1"/>
  <c r="H331" i="33"/>
  <c r="H343" i="33" s="1"/>
  <c r="O412" i="32" l="1"/>
  <c r="E342" i="33" l="1"/>
  <c r="F342" i="33"/>
  <c r="T341" i="33"/>
  <c r="M412" i="33" s="1"/>
  <c r="U340" i="33"/>
  <c r="N411" i="33" s="1"/>
  <c r="S336" i="33"/>
  <c r="L407" i="33" s="1"/>
  <c r="S339" i="33"/>
  <c r="L410" i="33" s="1"/>
  <c r="S318" i="33"/>
  <c r="U341" i="33"/>
  <c r="N412" i="33" s="1"/>
  <c r="T336" i="33"/>
  <c r="M407" i="33" s="1"/>
  <c r="T339" i="33"/>
  <c r="M410" i="33" s="1"/>
  <c r="T318" i="33"/>
  <c r="U330" i="33"/>
  <c r="N401" i="33" s="1"/>
  <c r="S340" i="33"/>
  <c r="L411" i="33" s="1"/>
  <c r="U336" i="33"/>
  <c r="N407" i="33" s="1"/>
  <c r="U318" i="33"/>
  <c r="U339" i="33"/>
  <c r="N410" i="33" s="1"/>
  <c r="D342" i="33"/>
  <c r="S341" i="33"/>
  <c r="L412" i="33" s="1"/>
  <c r="T340" i="33"/>
  <c r="M411" i="33" s="1"/>
  <c r="L20" i="2" l="1"/>
  <c r="K20" i="2" s="1"/>
  <c r="L15" i="2"/>
  <c r="K15" i="2" s="1"/>
  <c r="L33" i="2"/>
  <c r="K33" i="2" s="1"/>
  <c r="L28" i="2"/>
  <c r="K28" i="2" s="1"/>
  <c r="L14" i="2"/>
  <c r="K14" i="2" s="1"/>
  <c r="L25" i="2"/>
  <c r="K25" i="2" s="1"/>
  <c r="L21" i="2"/>
  <c r="K21" i="2" s="1"/>
  <c r="L16" i="2"/>
  <c r="K16" i="2" s="1"/>
  <c r="L19" i="2"/>
  <c r="K19" i="2" s="1"/>
  <c r="L31" i="2"/>
  <c r="K31" i="2" s="1"/>
  <c r="L32" i="2"/>
  <c r="K32" i="2" s="1"/>
  <c r="L12" i="2"/>
  <c r="K12" i="2" s="1"/>
  <c r="O412" i="33"/>
  <c r="O411" i="33"/>
  <c r="O407" i="33"/>
  <c r="S325" i="33"/>
  <c r="L396" i="33" s="1"/>
  <c r="U342" i="33"/>
  <c r="N413" i="33" s="1"/>
  <c r="T342" i="33"/>
  <c r="M413" i="33" s="1"/>
  <c r="T330" i="33"/>
  <c r="M401" i="33" s="1"/>
  <c r="O410" i="33"/>
  <c r="S342" i="33"/>
  <c r="L413" i="33" s="1"/>
  <c r="F337" i="33"/>
  <c r="T326" i="33"/>
  <c r="M397" i="33" s="1"/>
  <c r="S326" i="33"/>
  <c r="L397" i="33" s="1"/>
  <c r="D337" i="33"/>
  <c r="E337" i="33"/>
  <c r="L34" i="2" l="1"/>
  <c r="K34" i="2" s="1"/>
  <c r="L22" i="2"/>
  <c r="K22" i="2" s="1"/>
  <c r="L17" i="2"/>
  <c r="K17" i="2" s="1"/>
  <c r="D331" i="33"/>
  <c r="D343" i="33" s="1"/>
  <c r="E331" i="33"/>
  <c r="E343" i="33" s="1"/>
  <c r="F331" i="33"/>
  <c r="T325" i="33"/>
  <c r="M396" i="33" s="1"/>
  <c r="O413" i="33"/>
  <c r="T334" i="33"/>
  <c r="M405" i="33" s="1"/>
  <c r="U334" i="33"/>
  <c r="N405" i="33" s="1"/>
  <c r="L35" i="2" l="1"/>
  <c r="K35" i="2" s="1"/>
  <c r="L14" i="3"/>
  <c r="K14" i="3" s="1"/>
  <c r="L13" i="3"/>
  <c r="K13" i="3" s="1"/>
  <c r="F343" i="33"/>
  <c r="U333" i="33"/>
  <c r="N404" i="33" s="1"/>
  <c r="T333" i="33"/>
  <c r="M404" i="33" s="1"/>
  <c r="L15" i="3"/>
  <c r="K15" i="3" s="1"/>
  <c r="S334" i="33"/>
  <c r="L405" i="33" s="1"/>
  <c r="O405" i="33" s="1"/>
  <c r="U335" i="33"/>
  <c r="N406" i="33" s="1"/>
  <c r="T328" i="33"/>
  <c r="M399" i="33" s="1"/>
  <c r="U328" i="33"/>
  <c r="N399" i="33" s="1"/>
  <c r="T335" i="33"/>
  <c r="M406" i="33" s="1"/>
  <c r="L16" i="3" l="1"/>
  <c r="K16" i="3" s="1"/>
  <c r="S333" i="33"/>
  <c r="L404" i="33" s="1"/>
  <c r="O404" i="33" s="1"/>
  <c r="T313" i="33"/>
  <c r="U325" i="33"/>
  <c r="N396" i="33" s="1"/>
  <c r="O396" i="33" s="1"/>
  <c r="T327" i="33"/>
  <c r="M398" i="33" s="1"/>
  <c r="U313" i="33"/>
  <c r="S328" i="33"/>
  <c r="L399" i="33" s="1"/>
  <c r="O399" i="33" s="1"/>
  <c r="U327" i="33"/>
  <c r="N398" i="33" s="1"/>
  <c r="U326" i="33"/>
  <c r="N397" i="33" s="1"/>
  <c r="O397" i="33" s="1"/>
  <c r="U337" i="33" l="1"/>
  <c r="N408" i="33" s="1"/>
  <c r="S330" i="33"/>
  <c r="L401" i="33" s="1"/>
  <c r="O401" i="33" s="1"/>
  <c r="L19" i="3"/>
  <c r="K19" i="3" s="1"/>
  <c r="S327" i="33"/>
  <c r="L398" i="33" s="1"/>
  <c r="O398" i="33" s="1"/>
  <c r="T337" i="33"/>
  <c r="M408" i="33" s="1"/>
  <c r="S329" i="33"/>
  <c r="L400" i="33" s="1"/>
  <c r="U329" i="33"/>
  <c r="N400" i="33" s="1"/>
  <c r="L11" i="3" l="1"/>
  <c r="K11" i="3" s="1"/>
  <c r="S335" i="33"/>
  <c r="L406" i="33" s="1"/>
  <c r="O406" i="33" s="1"/>
  <c r="S313" i="33"/>
  <c r="S337" i="33" s="1"/>
  <c r="L408" i="33" s="1"/>
  <c r="O408" i="33" s="1"/>
  <c r="S307" i="33"/>
  <c r="L12" i="3"/>
  <c r="K12" i="3" s="1"/>
  <c r="T329" i="33"/>
  <c r="M400" i="33" s="1"/>
  <c r="O400" i="33" s="1"/>
  <c r="T307" i="33"/>
  <c r="U307" i="33"/>
  <c r="T331" i="33" l="1"/>
  <c r="M402" i="33" s="1"/>
  <c r="T319" i="33"/>
  <c r="T343" i="33" s="1"/>
  <c r="M414" i="33" s="1"/>
  <c r="S319" i="33"/>
  <c r="S343" i="33" s="1"/>
  <c r="L414" i="33" s="1"/>
  <c r="S331" i="33"/>
  <c r="L402" i="33" s="1"/>
  <c r="L20" i="3"/>
  <c r="K20" i="3" s="1"/>
  <c r="L17" i="3"/>
  <c r="K17" i="3" s="1"/>
  <c r="U331" i="33"/>
  <c r="N402" i="33" s="1"/>
  <c r="U319" i="33"/>
  <c r="U343" i="33" s="1"/>
  <c r="N414" i="33" s="1"/>
  <c r="L29" i="3" l="1"/>
  <c r="K29" i="3" s="1"/>
  <c r="L23" i="3"/>
  <c r="K23" i="3" s="1"/>
  <c r="O414" i="33"/>
  <c r="O402" i="33"/>
  <c r="V381" i="32" l="1"/>
  <c r="W381" i="32"/>
  <c r="I409" i="32" s="1"/>
  <c r="X381" i="32"/>
  <c r="V382" i="32"/>
  <c r="W382" i="32"/>
  <c r="I410" i="32" s="1"/>
  <c r="X382" i="32"/>
  <c r="J410" i="32" l="1"/>
  <c r="T410" i="32"/>
  <c r="H409" i="32"/>
  <c r="V409" i="32"/>
  <c r="H410" i="32"/>
  <c r="K410" i="32" s="1"/>
  <c r="V410" i="32"/>
  <c r="J409" i="32"/>
  <c r="T409" i="32"/>
  <c r="V380" i="32"/>
  <c r="W380" i="32"/>
  <c r="I408" i="32" s="1"/>
  <c r="X380" i="32"/>
  <c r="X377" i="32"/>
  <c r="V377" i="32"/>
  <c r="W377" i="32"/>
  <c r="I405" i="32" s="1"/>
  <c r="W409" i="32" l="1"/>
  <c r="K409" i="32"/>
  <c r="W410" i="32"/>
  <c r="H408" i="32"/>
  <c r="V408" i="32"/>
  <c r="H405" i="32"/>
  <c r="V405" i="32"/>
  <c r="J405" i="32"/>
  <c r="T405" i="32"/>
  <c r="J408" i="32"/>
  <c r="T408" i="32"/>
  <c r="P301" i="33"/>
  <c r="H396" i="33" s="1"/>
  <c r="F383" i="32"/>
  <c r="E383" i="32"/>
  <c r="D383" i="32"/>
  <c r="Q302" i="33"/>
  <c r="I397" i="33" s="1"/>
  <c r="P302" i="33"/>
  <c r="H397" i="33" s="1"/>
  <c r="V365" i="32"/>
  <c r="H393" i="32" s="1"/>
  <c r="V370" i="32"/>
  <c r="K408" i="32" l="1"/>
  <c r="W405" i="32"/>
  <c r="W408" i="32"/>
  <c r="H398" i="32"/>
  <c r="V398" i="32"/>
  <c r="K405" i="32"/>
  <c r="Q301" i="33"/>
  <c r="I396" i="33" s="1"/>
  <c r="I33" i="2"/>
  <c r="H33" i="2" s="1"/>
  <c r="V368" i="32"/>
  <c r="I32" i="2"/>
  <c r="H32" i="2" s="1"/>
  <c r="I28" i="2"/>
  <c r="H28" i="2" s="1"/>
  <c r="I34" i="27"/>
  <c r="J383" i="32"/>
  <c r="V374" i="32"/>
  <c r="L383" i="32"/>
  <c r="X374" i="32"/>
  <c r="J402" i="32" s="1"/>
  <c r="H34" i="27"/>
  <c r="G34" i="27"/>
  <c r="I31" i="2"/>
  <c r="H31" i="2" s="1"/>
  <c r="I25" i="2"/>
  <c r="H25" i="2" s="1"/>
  <c r="W374" i="32"/>
  <c r="I402" i="32" s="1"/>
  <c r="K383" i="32"/>
  <c r="Q310" i="33"/>
  <c r="I405" i="33" s="1"/>
  <c r="R310" i="33"/>
  <c r="J405" i="33" s="1"/>
  <c r="X361" i="32"/>
  <c r="J389" i="32" l="1"/>
  <c r="T389" i="32"/>
  <c r="H396" i="32"/>
  <c r="V396" i="32"/>
  <c r="T402" i="32"/>
  <c r="H402" i="32"/>
  <c r="K402" i="32" s="1"/>
  <c r="V402" i="32"/>
  <c r="R309" i="33"/>
  <c r="J404" i="33" s="1"/>
  <c r="Q309" i="33"/>
  <c r="I404" i="33" s="1"/>
  <c r="I16" i="3"/>
  <c r="H16" i="3" s="1"/>
  <c r="X368" i="32"/>
  <c r="J384" i="32"/>
  <c r="V383" i="32"/>
  <c r="W383" i="32"/>
  <c r="I411" i="32" s="1"/>
  <c r="K384" i="32"/>
  <c r="I34" i="2"/>
  <c r="H34" i="2" s="1"/>
  <c r="X383" i="32"/>
  <c r="J411" i="32" s="1"/>
  <c r="L384" i="32"/>
  <c r="P310" i="33"/>
  <c r="H405" i="33" s="1"/>
  <c r="K405" i="33" s="1"/>
  <c r="R311" i="33"/>
  <c r="J406" i="33" s="1"/>
  <c r="Q304" i="33"/>
  <c r="I399" i="33" s="1"/>
  <c r="R304" i="33"/>
  <c r="J399" i="33" s="1"/>
  <c r="Q311" i="33"/>
  <c r="I406" i="33" s="1"/>
  <c r="V361" i="32"/>
  <c r="H389" i="32" s="1"/>
  <c r="W370" i="32"/>
  <c r="I398" i="32" s="1"/>
  <c r="H23" i="28" l="1"/>
  <c r="I23" i="28"/>
  <c r="W402" i="32"/>
  <c r="J396" i="32"/>
  <c r="T396" i="32"/>
  <c r="W396" i="32" s="1"/>
  <c r="H411" i="32"/>
  <c r="V389" i="32"/>
  <c r="W389" i="32" s="1"/>
  <c r="T289" i="33"/>
  <c r="Q313" i="33" s="1"/>
  <c r="I408" i="33" s="1"/>
  <c r="U289" i="33"/>
  <c r="R313" i="33" s="1"/>
  <c r="J408" i="33" s="1"/>
  <c r="R301" i="33"/>
  <c r="J396" i="33" s="1"/>
  <c r="K396" i="33" s="1"/>
  <c r="Q303" i="33"/>
  <c r="I398" i="33" s="1"/>
  <c r="P309" i="33"/>
  <c r="H404" i="33" s="1"/>
  <c r="K404" i="33" s="1"/>
  <c r="V369" i="32"/>
  <c r="D371" i="32"/>
  <c r="V371" i="32" s="1"/>
  <c r="I20" i="3"/>
  <c r="H20" i="3" s="1"/>
  <c r="P311" i="33"/>
  <c r="H406" i="33" s="1"/>
  <c r="K406" i="33" s="1"/>
  <c r="P304" i="33"/>
  <c r="H399" i="33" s="1"/>
  <c r="K399" i="33" s="1"/>
  <c r="R303" i="33"/>
  <c r="J398" i="33" s="1"/>
  <c r="R302" i="33"/>
  <c r="J397" i="33" s="1"/>
  <c r="K397" i="33" s="1"/>
  <c r="W361" i="32"/>
  <c r="I389" i="32" s="1"/>
  <c r="K389" i="32" s="1"/>
  <c r="X364" i="32"/>
  <c r="V364" i="32"/>
  <c r="H392" i="32" s="1"/>
  <c r="W365" i="32"/>
  <c r="I393" i="32" s="1"/>
  <c r="X370" i="32"/>
  <c r="W369" i="32"/>
  <c r="I397" i="32" s="1"/>
  <c r="X365" i="32"/>
  <c r="W364" i="32"/>
  <c r="I392" i="32" s="1"/>
  <c r="K411" i="32" l="1"/>
  <c r="J393" i="32"/>
  <c r="K393" i="32" s="1"/>
  <c r="T393" i="32"/>
  <c r="H397" i="32"/>
  <c r="V397" i="32"/>
  <c r="J392" i="32"/>
  <c r="K392" i="32" s="1"/>
  <c r="T392" i="32"/>
  <c r="H399" i="32"/>
  <c r="J398" i="32"/>
  <c r="K398" i="32" s="1"/>
  <c r="T398" i="32"/>
  <c r="W398" i="32" s="1"/>
  <c r="P303" i="33"/>
  <c r="H398" i="33" s="1"/>
  <c r="K398" i="33" s="1"/>
  <c r="I19" i="3"/>
  <c r="H19" i="3" s="1"/>
  <c r="G23" i="28"/>
  <c r="I11" i="3"/>
  <c r="H11" i="3" s="1"/>
  <c r="S289" i="33"/>
  <c r="P313" i="33" s="1"/>
  <c r="H408" i="33" s="1"/>
  <c r="K408" i="33" s="1"/>
  <c r="X369" i="32"/>
  <c r="F371" i="32"/>
  <c r="X371" i="32" s="1"/>
  <c r="F366" i="32"/>
  <c r="X363" i="32"/>
  <c r="E371" i="32"/>
  <c r="W371" i="32" s="1"/>
  <c r="I399" i="32" s="1"/>
  <c r="W368" i="32"/>
  <c r="I396" i="32" s="1"/>
  <c r="K396" i="32" s="1"/>
  <c r="E366" i="32"/>
  <c r="W363" i="32"/>
  <c r="I391" i="32" s="1"/>
  <c r="D366" i="32"/>
  <c r="V363" i="32"/>
  <c r="H391" i="32" s="1"/>
  <c r="G22" i="27"/>
  <c r="P305" i="33"/>
  <c r="H400" i="33" s="1"/>
  <c r="R305" i="33"/>
  <c r="J400" i="33" s="1"/>
  <c r="I12" i="2" l="1"/>
  <c r="H12" i="2" s="1"/>
  <c r="I12" i="3"/>
  <c r="H12" i="3" s="1"/>
  <c r="I21" i="2"/>
  <c r="H21" i="2" s="1"/>
  <c r="I14" i="3"/>
  <c r="H14" i="3" s="1"/>
  <c r="V392" i="32"/>
  <c r="W392" i="32" s="1"/>
  <c r="V393" i="32"/>
  <c r="W393" i="32" s="1"/>
  <c r="J397" i="32"/>
  <c r="K397" i="32" s="1"/>
  <c r="T397" i="32"/>
  <c r="W397" i="32" s="1"/>
  <c r="J399" i="32"/>
  <c r="J391" i="32"/>
  <c r="K391" i="32" s="1"/>
  <c r="T391" i="32"/>
  <c r="I13" i="3"/>
  <c r="H13" i="3" s="1"/>
  <c r="I23" i="3"/>
  <c r="H23" i="3" s="1"/>
  <c r="U283" i="33"/>
  <c r="Q305" i="33"/>
  <c r="I400" i="33" s="1"/>
  <c r="K400" i="33" s="1"/>
  <c r="T283" i="33"/>
  <c r="S283" i="33"/>
  <c r="E384" i="32"/>
  <c r="W384" i="32" s="1"/>
  <c r="I412" i="32" s="1"/>
  <c r="W366" i="32"/>
  <c r="I394" i="32" s="1"/>
  <c r="F384" i="32"/>
  <c r="X384" i="32" s="1"/>
  <c r="X366" i="32"/>
  <c r="D384" i="32"/>
  <c r="V384" i="32" s="1"/>
  <c r="V366" i="32"/>
  <c r="H394" i="32" s="1"/>
  <c r="I20" i="2"/>
  <c r="H20" i="2" s="1"/>
  <c r="I15" i="2"/>
  <c r="G17" i="27"/>
  <c r="I14" i="2"/>
  <c r="H14" i="2" s="1"/>
  <c r="I16" i="2"/>
  <c r="H16" i="2" s="1"/>
  <c r="H17" i="27"/>
  <c r="H22" i="27"/>
  <c r="I19" i="2"/>
  <c r="H19" i="2" s="1"/>
  <c r="I17" i="27"/>
  <c r="I22" i="27"/>
  <c r="H17" i="28"/>
  <c r="H29" i="28" s="1"/>
  <c r="I17" i="28"/>
  <c r="I29" i="28" s="1"/>
  <c r="I15" i="3" l="1"/>
  <c r="H15" i="3" s="1"/>
  <c r="K399" i="32"/>
  <c r="H412" i="32"/>
  <c r="V391" i="32"/>
  <c r="W391" i="32" s="1"/>
  <c r="J412" i="32"/>
  <c r="J394" i="32"/>
  <c r="P307" i="33"/>
  <c r="H402" i="33" s="1"/>
  <c r="S295" i="33"/>
  <c r="P319" i="33" s="1"/>
  <c r="H414" i="33" s="1"/>
  <c r="R307" i="33"/>
  <c r="J402" i="33" s="1"/>
  <c r="U295" i="33"/>
  <c r="R319" i="33" s="1"/>
  <c r="J414" i="33" s="1"/>
  <c r="G17" i="28"/>
  <c r="Q307" i="33"/>
  <c r="I402" i="33" s="1"/>
  <c r="T295" i="33"/>
  <c r="Q319" i="33" s="1"/>
  <c r="I414" i="33" s="1"/>
  <c r="I17" i="2"/>
  <c r="H17" i="2" s="1"/>
  <c r="I35" i="27"/>
  <c r="H35" i="27"/>
  <c r="I22" i="2"/>
  <c r="H22" i="2" s="1"/>
  <c r="G35" i="27"/>
  <c r="K394" i="32" l="1"/>
  <c r="K412" i="32"/>
  <c r="I35" i="2"/>
  <c r="H35" i="2" s="1"/>
  <c r="I17" i="3"/>
  <c r="H17" i="3" s="1"/>
  <c r="G29" i="28"/>
  <c r="I29" i="3" s="1"/>
  <c r="H29" i="3" s="1"/>
  <c r="K402" i="33"/>
  <c r="K414" i="33"/>
  <c r="W207" i="32" l="1"/>
  <c r="X206" i="32"/>
  <c r="W200" i="32"/>
  <c r="X203" i="32"/>
  <c r="V208" i="32"/>
  <c r="O236" i="32"/>
  <c r="O229" i="32"/>
  <c r="M230" i="32"/>
  <c r="N237" i="32"/>
  <c r="J235" i="32"/>
  <c r="J232" i="32"/>
  <c r="K230" i="32"/>
  <c r="L237" i="32"/>
  <c r="P236" i="32"/>
  <c r="Q235" i="32"/>
  <c r="P229" i="32"/>
  <c r="Q232" i="32"/>
  <c r="R230" i="32"/>
  <c r="V207" i="32"/>
  <c r="F236" i="32"/>
  <c r="H236" i="32"/>
  <c r="X207" i="32"/>
  <c r="W206" i="32"/>
  <c r="V200" i="32"/>
  <c r="W203" i="32"/>
  <c r="X201" i="32"/>
  <c r="F229" i="32"/>
  <c r="D230" i="32"/>
  <c r="E237" i="32"/>
  <c r="V206" i="32"/>
  <c r="V203" i="32"/>
  <c r="W201" i="32"/>
  <c r="X208" i="32"/>
  <c r="I235" i="32"/>
  <c r="H229" i="32"/>
  <c r="I232" i="32"/>
  <c r="G237" i="32"/>
  <c r="X200" i="32"/>
  <c r="V201" i="32"/>
  <c r="W208" i="32"/>
  <c r="D236" i="32"/>
  <c r="E235" i="32"/>
  <c r="D229" i="32"/>
  <c r="E232" i="32"/>
  <c r="F230" i="32"/>
  <c r="E236" i="32"/>
  <c r="L236" i="32"/>
  <c r="N236" i="32"/>
  <c r="F235" i="32"/>
  <c r="E229" i="32"/>
  <c r="F232" i="32"/>
  <c r="D237" i="32"/>
  <c r="G236" i="32"/>
  <c r="H235" i="32"/>
  <c r="G229" i="32"/>
  <c r="H232" i="32"/>
  <c r="I230" i="32"/>
  <c r="L229" i="32"/>
  <c r="J230" i="32"/>
  <c r="K237" i="32"/>
  <c r="O235" i="32"/>
  <c r="N229" i="32"/>
  <c r="O232" i="32"/>
  <c r="M237" i="32"/>
  <c r="R236" i="32"/>
  <c r="G235" i="32"/>
  <c r="G232" i="32"/>
  <c r="H230" i="32"/>
  <c r="I237" i="32"/>
  <c r="K236" i="32"/>
  <c r="L235" i="32"/>
  <c r="K229" i="32"/>
  <c r="L232" i="32"/>
  <c r="J237" i="32"/>
  <c r="M236" i="32"/>
  <c r="N235" i="32"/>
  <c r="M229" i="32"/>
  <c r="N232" i="32"/>
  <c r="O230" i="32"/>
  <c r="R229" i="32"/>
  <c r="P230" i="32"/>
  <c r="Q237" i="32"/>
  <c r="J236" i="32"/>
  <c r="D235" i="32"/>
  <c r="D238" i="32" s="1"/>
  <c r="D232" i="32"/>
  <c r="E230" i="32"/>
  <c r="F237" i="32"/>
  <c r="I236" i="32"/>
  <c r="I229" i="32"/>
  <c r="G230" i="32"/>
  <c r="H237" i="32"/>
  <c r="K235" i="32"/>
  <c r="J229" i="32"/>
  <c r="K232" i="32"/>
  <c r="L230" i="32"/>
  <c r="M235" i="32"/>
  <c r="M238" i="32" s="1"/>
  <c r="M232" i="32"/>
  <c r="N230" i="32"/>
  <c r="O237" i="32"/>
  <c r="Q236" i="32"/>
  <c r="R235" i="32"/>
  <c r="Q229" i="32"/>
  <c r="R232" i="32"/>
  <c r="P237" i="32"/>
  <c r="P235" i="32"/>
  <c r="P232" i="32"/>
  <c r="Q230" i="32"/>
  <c r="R237" i="32"/>
  <c r="H238" i="32" l="1"/>
  <c r="F238" i="32"/>
  <c r="J238" i="32"/>
  <c r="X209" i="32"/>
  <c r="E238" i="32"/>
  <c r="Q238" i="32"/>
  <c r="P238" i="32"/>
  <c r="K238" i="32"/>
  <c r="N238" i="32"/>
  <c r="L238" i="32"/>
  <c r="G238" i="32"/>
  <c r="V209" i="32"/>
  <c r="R238" i="32"/>
  <c r="O238" i="32"/>
  <c r="I238" i="32"/>
  <c r="W209" i="32"/>
  <c r="X196" i="32"/>
  <c r="O220" i="32"/>
  <c r="G216" i="32"/>
  <c r="P216" i="32"/>
  <c r="G220" i="32"/>
  <c r="J225" i="32"/>
  <c r="L223" i="32"/>
  <c r="M219" i="32"/>
  <c r="D220" i="32"/>
  <c r="J223" i="32"/>
  <c r="F225" i="32"/>
  <c r="V187" i="32"/>
  <c r="R220" i="32"/>
  <c r="K220" i="32"/>
  <c r="L216" i="32"/>
  <c r="E225" i="32"/>
  <c r="L218" i="32"/>
  <c r="W189" i="32"/>
  <c r="M216" i="32"/>
  <c r="H223" i="32"/>
  <c r="H218" i="32"/>
  <c r="L224" i="32"/>
  <c r="H216" i="32"/>
  <c r="I219" i="32"/>
  <c r="R223" i="32"/>
  <c r="G219" i="32"/>
  <c r="E224" i="32"/>
  <c r="N216" i="32"/>
  <c r="R216" i="32"/>
  <c r="K225" i="32"/>
  <c r="L220" i="32"/>
  <c r="G224" i="32"/>
  <c r="I216" i="32"/>
  <c r="R224" i="32"/>
  <c r="O224" i="32"/>
  <c r="E219" i="32"/>
  <c r="X194" i="32"/>
  <c r="W195" i="32"/>
  <c r="Q220" i="32"/>
  <c r="J220" i="32"/>
  <c r="I225" i="32"/>
  <c r="G223" i="32"/>
  <c r="K219" i="32"/>
  <c r="P224" i="32"/>
  <c r="P218" i="32"/>
  <c r="M224" i="32"/>
  <c r="O218" i="32"/>
  <c r="O216" i="32"/>
  <c r="N218" i="32"/>
  <c r="V195" i="32"/>
  <c r="W187" i="32"/>
  <c r="D216" i="32"/>
  <c r="P219" i="32"/>
  <c r="O219" i="32"/>
  <c r="Q223" i="32"/>
  <c r="R225" i="32"/>
  <c r="K223" i="32"/>
  <c r="J219" i="32"/>
  <c r="G225" i="32"/>
  <c r="I223" i="32"/>
  <c r="H220" i="32"/>
  <c r="R218" i="32"/>
  <c r="O225" i="32"/>
  <c r="M223" i="32"/>
  <c r="F223" i="32"/>
  <c r="V196" i="32"/>
  <c r="I220" i="32"/>
  <c r="E223" i="32"/>
  <c r="E226" i="32" s="1"/>
  <c r="E218" i="32"/>
  <c r="Q216" i="32"/>
  <c r="Q218" i="32"/>
  <c r="N219" i="32"/>
  <c r="K216" i="32"/>
  <c r="I218" i="32"/>
  <c r="F216" i="32"/>
  <c r="M218" i="32"/>
  <c r="V190" i="32"/>
  <c r="V189" i="32"/>
  <c r="H224" i="32"/>
  <c r="Q219" i="32"/>
  <c r="K218" i="32"/>
  <c r="K221" i="32" s="1"/>
  <c r="N223" i="32"/>
  <c r="J224" i="32"/>
  <c r="R219" i="32"/>
  <c r="E216" i="32"/>
  <c r="X187" i="32"/>
  <c r="F218" i="32"/>
  <c r="W191" i="32"/>
  <c r="F220" i="32"/>
  <c r="W196" i="32"/>
  <c r="X190" i="32"/>
  <c r="V194" i="32"/>
  <c r="V197" i="32" s="1"/>
  <c r="J216" i="32"/>
  <c r="Q225" i="32"/>
  <c r="Q224" i="32"/>
  <c r="N225" i="32"/>
  <c r="N224" i="32"/>
  <c r="L225" i="32"/>
  <c r="D219" i="32"/>
  <c r="P225" i="32"/>
  <c r="P223" i="32"/>
  <c r="L219" i="32"/>
  <c r="I224" i="32"/>
  <c r="G218" i="32"/>
  <c r="G221" i="32" s="1"/>
  <c r="M225" i="32"/>
  <c r="O223" i="32"/>
  <c r="N220" i="32"/>
  <c r="K224" i="32"/>
  <c r="M220" i="32"/>
  <c r="J218" i="32"/>
  <c r="P220" i="32"/>
  <c r="H225" i="32"/>
  <c r="F219" i="32"/>
  <c r="F224" i="32"/>
  <c r="W194" i="32"/>
  <c r="W197" i="32" s="1"/>
  <c r="V191" i="32"/>
  <c r="D225" i="32"/>
  <c r="D223" i="32"/>
  <c r="E220" i="32"/>
  <c r="X189" i="32"/>
  <c r="H219" i="32"/>
  <c r="D224" i="32"/>
  <c r="D218" i="32"/>
  <c r="X195" i="32"/>
  <c r="X191" i="32"/>
  <c r="W190" i="32"/>
  <c r="M221" i="32" l="1"/>
  <c r="M226" i="32"/>
  <c r="Q221" i="32"/>
  <c r="J221" i="32"/>
  <c r="M239" i="32"/>
  <c r="P226" i="32"/>
  <c r="I226" i="32"/>
  <c r="H226" i="32"/>
  <c r="L221" i="32"/>
  <c r="Q226" i="32"/>
  <c r="X192" i="32"/>
  <c r="O226" i="32"/>
  <c r="R221" i="32"/>
  <c r="O221" i="32"/>
  <c r="O239" i="32" s="1"/>
  <c r="R226" i="32"/>
  <c r="H221" i="32"/>
  <c r="W192" i="32"/>
  <c r="L226" i="32"/>
  <c r="D226" i="32"/>
  <c r="D221" i="32"/>
  <c r="F221" i="32"/>
  <c r="V192" i="32"/>
  <c r="V210" i="32" s="1"/>
  <c r="I221" i="32"/>
  <c r="E221" i="32"/>
  <c r="F226" i="32"/>
  <c r="N221" i="32"/>
  <c r="G226" i="32"/>
  <c r="G239" i="32" s="1"/>
  <c r="J226" i="32"/>
  <c r="J239" i="32" s="1"/>
  <c r="Q239" i="32"/>
  <c r="N226" i="32"/>
  <c r="K226" i="32"/>
  <c r="P221" i="32"/>
  <c r="X197" i="32"/>
  <c r="W210" i="32"/>
  <c r="K239" i="32"/>
  <c r="E239" i="32"/>
  <c r="F239" i="32" l="1"/>
  <c r="P239" i="32"/>
  <c r="D239" i="32"/>
  <c r="H239" i="32"/>
  <c r="N239" i="32"/>
  <c r="X210" i="32"/>
  <c r="R239" i="32"/>
  <c r="I239" i="32"/>
  <c r="L239" i="32"/>
  <c r="O178" i="32" l="1"/>
  <c r="O171" i="32"/>
  <c r="M172" i="32"/>
  <c r="N179" i="32"/>
  <c r="X178" i="32"/>
  <c r="X171" i="32"/>
  <c r="V172" i="32"/>
  <c r="W179" i="32"/>
  <c r="S32" i="32"/>
  <c r="T27" i="32"/>
  <c r="V62" i="32"/>
  <c r="W58" i="32"/>
  <c r="D91" i="32"/>
  <c r="E87" i="32"/>
  <c r="M91" i="32"/>
  <c r="N87" i="32"/>
  <c r="J91" i="32"/>
  <c r="K87" i="32"/>
  <c r="Q91" i="32"/>
  <c r="R90" i="32"/>
  <c r="Q84" i="32"/>
  <c r="R87" i="32"/>
  <c r="P92" i="32"/>
  <c r="S29" i="32"/>
  <c r="U34" i="32"/>
  <c r="W61" i="32"/>
  <c r="V55" i="32"/>
  <c r="X56" i="32"/>
  <c r="E90" i="32"/>
  <c r="D84" i="32"/>
  <c r="F85" i="32"/>
  <c r="N90" i="32"/>
  <c r="M84" i="32"/>
  <c r="O85" i="32"/>
  <c r="K90" i="32"/>
  <c r="J84" i="32"/>
  <c r="L85" i="32"/>
  <c r="V90" i="32"/>
  <c r="V87" i="32"/>
  <c r="W85" i="32"/>
  <c r="X92" i="32"/>
  <c r="E120" i="32"/>
  <c r="F119" i="32"/>
  <c r="E113" i="32"/>
  <c r="F116" i="32"/>
  <c r="D121" i="32"/>
  <c r="Q120" i="32"/>
  <c r="R119" i="32"/>
  <c r="Q113" i="32"/>
  <c r="R116" i="32"/>
  <c r="P121" i="32"/>
  <c r="E149" i="32"/>
  <c r="F148" i="32"/>
  <c r="E142" i="32"/>
  <c r="F145" i="32"/>
  <c r="D150" i="32"/>
  <c r="Q149" i="32"/>
  <c r="R148" i="32"/>
  <c r="Q142" i="32"/>
  <c r="R145" i="32"/>
  <c r="P150" i="32"/>
  <c r="F178" i="32"/>
  <c r="F171" i="32"/>
  <c r="D172" i="32"/>
  <c r="E179" i="32"/>
  <c r="L178" i="32"/>
  <c r="L171" i="32"/>
  <c r="J172" i="32"/>
  <c r="K179" i="32"/>
  <c r="I207" i="32"/>
  <c r="I200" i="32"/>
  <c r="G201" i="32"/>
  <c r="H208" i="32"/>
  <c r="F207" i="32"/>
  <c r="F200" i="32"/>
  <c r="D201" i="32"/>
  <c r="E208" i="32"/>
  <c r="P32" i="32"/>
  <c r="P29" i="32"/>
  <c r="Q27" i="32"/>
  <c r="R34" i="32"/>
  <c r="R26" i="32"/>
  <c r="P27" i="32"/>
  <c r="S27" i="32"/>
  <c r="T34" i="32"/>
  <c r="V61" i="32"/>
  <c r="V58" i="32"/>
  <c r="W56" i="32"/>
  <c r="E85" i="32"/>
  <c r="F92" i="32"/>
  <c r="N85" i="32"/>
  <c r="O92" i="32"/>
  <c r="J90" i="32"/>
  <c r="J87" i="32"/>
  <c r="K85" i="32"/>
  <c r="L92" i="32"/>
  <c r="P91" i="32"/>
  <c r="Q90" i="32"/>
  <c r="P84" i="32"/>
  <c r="Q87" i="32"/>
  <c r="R85" i="32"/>
  <c r="X91" i="32"/>
  <c r="X84" i="32"/>
  <c r="V85" i="32"/>
  <c r="W92" i="32"/>
  <c r="D120" i="32"/>
  <c r="E119" i="32"/>
  <c r="D113" i="32"/>
  <c r="E116" i="32"/>
  <c r="F114" i="32"/>
  <c r="P120" i="32"/>
  <c r="Q119" i="32"/>
  <c r="P113" i="32"/>
  <c r="Q116" i="32"/>
  <c r="R33" i="32"/>
  <c r="Q34" i="32"/>
  <c r="U33" i="32"/>
  <c r="U26" i="32"/>
  <c r="X63" i="32"/>
  <c r="D90" i="32"/>
  <c r="D87" i="32"/>
  <c r="M90" i="32"/>
  <c r="M87" i="32"/>
  <c r="T91" i="32"/>
  <c r="U90" i="32"/>
  <c r="T84" i="32"/>
  <c r="U87" i="32"/>
  <c r="S92" i="32"/>
  <c r="R114" i="32"/>
  <c r="D149" i="32"/>
  <c r="E148" i="32"/>
  <c r="D142" i="32"/>
  <c r="E145" i="32"/>
  <c r="F143" i="32"/>
  <c r="P149" i="32"/>
  <c r="Q148" i="32"/>
  <c r="P142" i="32"/>
  <c r="Q145" i="32"/>
  <c r="R143" i="32"/>
  <c r="E178" i="32"/>
  <c r="F177" i="32"/>
  <c r="E171" i="32"/>
  <c r="F174" i="32"/>
  <c r="D179" i="32"/>
  <c r="K178" i="32"/>
  <c r="L177" i="32"/>
  <c r="K171" i="32"/>
  <c r="L174" i="32"/>
  <c r="J179" i="32"/>
  <c r="N178" i="32"/>
  <c r="O177" i="32"/>
  <c r="N171" i="32"/>
  <c r="O174" i="32"/>
  <c r="M179" i="32"/>
  <c r="W178" i="32"/>
  <c r="X177" i="32"/>
  <c r="W171" i="32"/>
  <c r="X174" i="32"/>
  <c r="V179" i="32"/>
  <c r="H207" i="32"/>
  <c r="I206" i="32"/>
  <c r="H200" i="32"/>
  <c r="I203" i="32"/>
  <c r="G208" i="32"/>
  <c r="N207" i="32"/>
  <c r="O206" i="32"/>
  <c r="N200" i="32"/>
  <c r="M208" i="32"/>
  <c r="M207" i="32"/>
  <c r="N206" i="32"/>
  <c r="M200" i="32"/>
  <c r="O201" i="32"/>
  <c r="M206" i="32"/>
  <c r="M203" i="32"/>
  <c r="N201" i="32"/>
  <c r="O208" i="32"/>
  <c r="S91" i="32"/>
  <c r="T87" i="32"/>
  <c r="F206" i="32"/>
  <c r="E200" i="32"/>
  <c r="D208" i="32"/>
  <c r="Q33" i="32"/>
  <c r="R32" i="32"/>
  <c r="Q26" i="32"/>
  <c r="R29" i="32"/>
  <c r="P34" i="32"/>
  <c r="T33" i="32"/>
  <c r="U32" i="32"/>
  <c r="T26" i="32"/>
  <c r="U29" i="32"/>
  <c r="S34" i="32"/>
  <c r="X62" i="32"/>
  <c r="X55" i="32"/>
  <c r="V56" i="32"/>
  <c r="W63" i="32"/>
  <c r="F91" i="32"/>
  <c r="F84" i="32"/>
  <c r="D85" i="32"/>
  <c r="E92" i="32"/>
  <c r="O91" i="32"/>
  <c r="O84" i="32"/>
  <c r="M85" i="32"/>
  <c r="N92" i="32"/>
  <c r="L91" i="32"/>
  <c r="L84" i="32"/>
  <c r="J85" i="32"/>
  <c r="K92" i="32"/>
  <c r="P90" i="32"/>
  <c r="P87" i="32"/>
  <c r="Q85" i="32"/>
  <c r="R92" i="32"/>
  <c r="S90" i="32"/>
  <c r="S87" i="32"/>
  <c r="T85" i="32"/>
  <c r="U92" i="32"/>
  <c r="W91" i="32"/>
  <c r="X90" i="32"/>
  <c r="W84" i="32"/>
  <c r="X87" i="32"/>
  <c r="V92" i="32"/>
  <c r="D119" i="32"/>
  <c r="D116" i="32"/>
  <c r="E114" i="32"/>
  <c r="F121" i="32"/>
  <c r="P119" i="32"/>
  <c r="P116" i="32"/>
  <c r="Q114" i="32"/>
  <c r="R121" i="32"/>
  <c r="D148" i="32"/>
  <c r="D145" i="32"/>
  <c r="E143" i="32"/>
  <c r="F150" i="32"/>
  <c r="P148" i="32"/>
  <c r="P145" i="32"/>
  <c r="Q143" i="32"/>
  <c r="R150" i="32"/>
  <c r="D178" i="32"/>
  <c r="E177" i="32"/>
  <c r="D171" i="32"/>
  <c r="E174" i="32"/>
  <c r="F172" i="32"/>
  <c r="J178" i="32"/>
  <c r="K177" i="32"/>
  <c r="J171" i="32"/>
  <c r="K174" i="32"/>
  <c r="L172" i="32"/>
  <c r="M178" i="32"/>
  <c r="N177" i="32"/>
  <c r="M171" i="32"/>
  <c r="N174" i="32"/>
  <c r="O172" i="32"/>
  <c r="V178" i="32"/>
  <c r="W177" i="32"/>
  <c r="V171" i="32"/>
  <c r="W174" i="32"/>
  <c r="X172" i="32"/>
  <c r="G207" i="32"/>
  <c r="H206" i="32"/>
  <c r="G200" i="32"/>
  <c r="H203" i="32"/>
  <c r="I201" i="32"/>
  <c r="D207" i="32"/>
  <c r="E206" i="32"/>
  <c r="D200" i="32"/>
  <c r="E203" i="32"/>
  <c r="F201" i="32"/>
  <c r="O203" i="32"/>
  <c r="N203" i="32"/>
  <c r="O207" i="32"/>
  <c r="O200" i="32"/>
  <c r="M201" i="32"/>
  <c r="N208" i="32"/>
  <c r="T90" i="32"/>
  <c r="S84" i="32"/>
  <c r="U85" i="32"/>
  <c r="E207" i="32"/>
  <c r="F203" i="32"/>
  <c r="P33" i="32"/>
  <c r="Q32" i="32"/>
  <c r="P26" i="32"/>
  <c r="Q29" i="32"/>
  <c r="R27" i="32"/>
  <c r="S33" i="32"/>
  <c r="T32" i="32"/>
  <c r="S26" i="32"/>
  <c r="T29" i="32"/>
  <c r="U27" i="32"/>
  <c r="W62" i="32"/>
  <c r="X61" i="32"/>
  <c r="W55" i="32"/>
  <c r="X58" i="32"/>
  <c r="V63" i="32"/>
  <c r="E91" i="32"/>
  <c r="F90" i="32"/>
  <c r="E84" i="32"/>
  <c r="F87" i="32"/>
  <c r="D92" i="32"/>
  <c r="N91" i="32"/>
  <c r="O90" i="32"/>
  <c r="N84" i="32"/>
  <c r="O87" i="32"/>
  <c r="M92" i="32"/>
  <c r="K91" i="32"/>
  <c r="L90" i="32"/>
  <c r="K84" i="32"/>
  <c r="L87" i="32"/>
  <c r="J92" i="32"/>
  <c r="R91" i="32"/>
  <c r="R84" i="32"/>
  <c r="P85" i="32"/>
  <c r="Q92" i="32"/>
  <c r="U91" i="32"/>
  <c r="U84" i="32"/>
  <c r="S85" i="32"/>
  <c r="T92" i="32"/>
  <c r="V91" i="32"/>
  <c r="W90" i="32"/>
  <c r="V84" i="32"/>
  <c r="W87" i="32"/>
  <c r="X85" i="32"/>
  <c r="F120" i="32"/>
  <c r="F113" i="32"/>
  <c r="D114" i="32"/>
  <c r="E121" i="32"/>
  <c r="R120" i="32"/>
  <c r="R113" i="32"/>
  <c r="P114" i="32"/>
  <c r="Q121" i="32"/>
  <c r="F149" i="32"/>
  <c r="F142" i="32"/>
  <c r="D143" i="32"/>
  <c r="E150" i="32"/>
  <c r="R149" i="32"/>
  <c r="R142" i="32"/>
  <c r="P143" i="32"/>
  <c r="Q150" i="32"/>
  <c r="D177" i="32"/>
  <c r="D174" i="32"/>
  <c r="E172" i="32"/>
  <c r="F179" i="32"/>
  <c r="J177" i="32"/>
  <c r="J174" i="32"/>
  <c r="K172" i="32"/>
  <c r="L179" i="32"/>
  <c r="M177" i="32"/>
  <c r="M180" i="32" s="1"/>
  <c r="M174" i="32"/>
  <c r="N172" i="32"/>
  <c r="O179" i="32"/>
  <c r="V177" i="32"/>
  <c r="V174" i="32"/>
  <c r="W172" i="32"/>
  <c r="X179" i="32"/>
  <c r="G206" i="32"/>
  <c r="G203" i="32"/>
  <c r="H201" i="32"/>
  <c r="I208" i="32"/>
  <c r="D206" i="32"/>
  <c r="D203" i="32"/>
  <c r="E201" i="32"/>
  <c r="F208" i="32"/>
  <c r="P93" i="32" l="1"/>
  <c r="M93" i="32"/>
  <c r="P122" i="32"/>
  <c r="M209" i="32"/>
  <c r="W93" i="32"/>
  <c r="D151" i="32"/>
  <c r="Q93" i="32"/>
  <c r="J93" i="32"/>
  <c r="D209" i="32"/>
  <c r="G209" i="32"/>
  <c r="V180" i="32"/>
  <c r="D180" i="32"/>
  <c r="L93" i="32"/>
  <c r="O93" i="32"/>
  <c r="F93" i="32"/>
  <c r="X64" i="32"/>
  <c r="Q35" i="32"/>
  <c r="E209" i="32"/>
  <c r="H209" i="32"/>
  <c r="W180" i="32"/>
  <c r="N180" i="32"/>
  <c r="K180" i="32"/>
  <c r="E180" i="32"/>
  <c r="P151" i="32"/>
  <c r="X93" i="32"/>
  <c r="S93" i="32"/>
  <c r="E151" i="32"/>
  <c r="Q122" i="32"/>
  <c r="E122" i="32"/>
  <c r="J180" i="32"/>
  <c r="T35" i="32"/>
  <c r="D122" i="32"/>
  <c r="U35" i="32"/>
  <c r="R35" i="32"/>
  <c r="N209" i="32"/>
  <c r="O209" i="32"/>
  <c r="I209" i="32"/>
  <c r="X180" i="32"/>
  <c r="O180" i="32"/>
  <c r="L180" i="32"/>
  <c r="F180" i="32"/>
  <c r="Q151" i="32"/>
  <c r="D93" i="32"/>
  <c r="R151" i="32"/>
  <c r="T93" i="32"/>
  <c r="F209" i="32"/>
  <c r="U93" i="32"/>
  <c r="V64" i="32"/>
  <c r="P35" i="32"/>
  <c r="F151" i="32"/>
  <c r="R122" i="32"/>
  <c r="F122" i="32"/>
  <c r="V93" i="32"/>
  <c r="K93" i="32"/>
  <c r="N93" i="32"/>
  <c r="E93" i="32"/>
  <c r="W64" i="32"/>
  <c r="R93" i="32"/>
  <c r="S35" i="32"/>
  <c r="V75" i="32"/>
  <c r="Q73" i="32"/>
  <c r="Q80" i="32"/>
  <c r="E167" i="32"/>
  <c r="J161" i="32"/>
  <c r="O195" i="32"/>
  <c r="O191" i="32"/>
  <c r="O194" i="32"/>
  <c r="M194" i="32"/>
  <c r="N191" i="32"/>
  <c r="O189" i="32"/>
  <c r="O187" i="32"/>
  <c r="O196" i="32"/>
  <c r="M195" i="32"/>
  <c r="N196" i="32"/>
  <c r="M190" i="32"/>
  <c r="Q20" i="32"/>
  <c r="K73" i="32"/>
  <c r="E74" i="32"/>
  <c r="S16" i="32"/>
  <c r="R16" i="32"/>
  <c r="V45" i="32"/>
  <c r="L73" i="32"/>
  <c r="M74" i="32"/>
  <c r="U73" i="32"/>
  <c r="V50" i="32"/>
  <c r="R78" i="32"/>
  <c r="P74" i="32"/>
  <c r="V46" i="32"/>
  <c r="S79" i="32"/>
  <c r="R75" i="32"/>
  <c r="J73" i="32"/>
  <c r="V73" i="32"/>
  <c r="R132" i="32"/>
  <c r="D138" i="32"/>
  <c r="X73" i="32"/>
  <c r="O80" i="32"/>
  <c r="P15" i="32"/>
  <c r="D133" i="32"/>
  <c r="T75" i="32"/>
  <c r="P133" i="32"/>
  <c r="U78" i="32"/>
  <c r="U13" i="32"/>
  <c r="F158" i="32"/>
  <c r="N161" i="32"/>
  <c r="O166" i="32"/>
  <c r="R104" i="32"/>
  <c r="H189" i="32"/>
  <c r="H196" i="32"/>
  <c r="X166" i="32"/>
  <c r="O165" i="32"/>
  <c r="W166" i="32"/>
  <c r="J162" i="32"/>
  <c r="G190" i="32"/>
  <c r="F80" i="32"/>
  <c r="D195" i="32"/>
  <c r="W162" i="32"/>
  <c r="K74" i="32"/>
  <c r="O74" i="32"/>
  <c r="K80" i="32"/>
  <c r="D73" i="32"/>
  <c r="W42" i="32"/>
  <c r="T16" i="32"/>
  <c r="P20" i="32"/>
  <c r="D74" i="32"/>
  <c r="X46" i="32"/>
  <c r="S21" i="32"/>
  <c r="P22" i="32"/>
  <c r="D79" i="32"/>
  <c r="T71" i="32"/>
  <c r="D102" i="32"/>
  <c r="V51" i="32"/>
  <c r="P79" i="32"/>
  <c r="D131" i="32"/>
  <c r="F132" i="32"/>
  <c r="F131" i="32"/>
  <c r="P108" i="32"/>
  <c r="F100" i="32"/>
  <c r="F104" i="32"/>
  <c r="D109" i="32"/>
  <c r="J75" i="32"/>
  <c r="R20" i="32"/>
  <c r="S22" i="32"/>
  <c r="L75" i="32"/>
  <c r="W80" i="32"/>
  <c r="E136" i="32"/>
  <c r="R109" i="32"/>
  <c r="W46" i="32"/>
  <c r="U79" i="32"/>
  <c r="T17" i="32"/>
  <c r="F129" i="32"/>
  <c r="W49" i="32"/>
  <c r="J160" i="32"/>
  <c r="D160" i="32"/>
  <c r="E165" i="32"/>
  <c r="D108" i="32"/>
  <c r="G196" i="32"/>
  <c r="I187" i="32"/>
  <c r="H194" i="32"/>
  <c r="D194" i="32"/>
  <c r="F191" i="32"/>
  <c r="D190" i="32"/>
  <c r="G194" i="32"/>
  <c r="W44" i="32"/>
  <c r="J78" i="32"/>
  <c r="L71" i="32"/>
  <c r="N80" i="32"/>
  <c r="K71" i="32"/>
  <c r="M75" i="32"/>
  <c r="F79" i="32"/>
  <c r="W45" i="32"/>
  <c r="D75" i="32"/>
  <c r="X50" i="32"/>
  <c r="F74" i="32"/>
  <c r="V44" i="32"/>
  <c r="T21" i="32"/>
  <c r="R13" i="32"/>
  <c r="D80" i="32"/>
  <c r="U71" i="32"/>
  <c r="T74" i="32"/>
  <c r="D103" i="32"/>
  <c r="F108" i="32"/>
  <c r="P75" i="32"/>
  <c r="R73" i="32"/>
  <c r="M80" i="32"/>
  <c r="R107" i="32"/>
  <c r="Q79" i="32"/>
  <c r="Q75" i="32"/>
  <c r="D136" i="32"/>
  <c r="Q131" i="32"/>
  <c r="P132" i="32"/>
  <c r="R133" i="32"/>
  <c r="F138" i="32"/>
  <c r="Q133" i="32"/>
  <c r="F136" i="32"/>
  <c r="D132" i="32"/>
  <c r="Q108" i="32"/>
  <c r="Q102" i="32"/>
  <c r="R103" i="32"/>
  <c r="F109" i="32"/>
  <c r="W79" i="32"/>
  <c r="U75" i="32"/>
  <c r="N71" i="32"/>
  <c r="F78" i="32"/>
  <c r="R17" i="32"/>
  <c r="R80" i="32"/>
  <c r="X49" i="32"/>
  <c r="U22" i="32"/>
  <c r="U17" i="32"/>
  <c r="Q21" i="32"/>
  <c r="Q15" i="32"/>
  <c r="U80" i="32"/>
  <c r="E131" i="32"/>
  <c r="Q104" i="32"/>
  <c r="L78" i="32"/>
  <c r="O79" i="32"/>
  <c r="E104" i="32"/>
  <c r="F75" i="32"/>
  <c r="T78" i="32"/>
  <c r="M162" i="32"/>
  <c r="O160" i="32"/>
  <c r="M161" i="32"/>
  <c r="F161" i="32"/>
  <c r="N166" i="32"/>
  <c r="E162" i="32"/>
  <c r="J165" i="32"/>
  <c r="K167" i="32"/>
  <c r="M160" i="32"/>
  <c r="O158" i="32"/>
  <c r="D166" i="32"/>
  <c r="K160" i="32"/>
  <c r="E138" i="32"/>
  <c r="F160" i="32"/>
  <c r="I190" i="32"/>
  <c r="K165" i="32"/>
  <c r="E166" i="32"/>
  <c r="K158" i="32"/>
  <c r="D162" i="32"/>
  <c r="W165" i="32"/>
  <c r="I195" i="32"/>
  <c r="X161" i="32"/>
  <c r="X160" i="32"/>
  <c r="W71" i="32"/>
  <c r="M167" i="32"/>
  <c r="J167" i="32"/>
  <c r="I189" i="32"/>
  <c r="G195" i="32"/>
  <c r="W158" i="32"/>
  <c r="X80" i="32"/>
  <c r="X165" i="32"/>
  <c r="X168" i="32" s="1"/>
  <c r="V161" i="32"/>
  <c r="E196" i="32"/>
  <c r="X167" i="32"/>
  <c r="E195" i="32"/>
  <c r="E191" i="32"/>
  <c r="X75" i="32"/>
  <c r="F195" i="32"/>
  <c r="N190" i="32"/>
  <c r="N189" i="32"/>
  <c r="N187" i="32"/>
  <c r="N195" i="32"/>
  <c r="O190" i="32"/>
  <c r="M196" i="32"/>
  <c r="M189" i="32"/>
  <c r="N194" i="32"/>
  <c r="N197" i="32" s="1"/>
  <c r="M191" i="32"/>
  <c r="J74" i="32"/>
  <c r="O73" i="32"/>
  <c r="J79" i="32"/>
  <c r="S15" i="32"/>
  <c r="U16" i="32"/>
  <c r="D104" i="32"/>
  <c r="S75" i="32"/>
  <c r="R74" i="32"/>
  <c r="P80" i="32"/>
  <c r="V78" i="32"/>
  <c r="E132" i="32"/>
  <c r="F133" i="32"/>
  <c r="R108" i="32"/>
  <c r="E102" i="32"/>
  <c r="R100" i="32"/>
  <c r="N74" i="32"/>
  <c r="E80" i="32"/>
  <c r="W50" i="32"/>
  <c r="T20" i="32"/>
  <c r="P21" i="32"/>
  <c r="E73" i="32"/>
  <c r="S17" i="32"/>
  <c r="L79" i="32"/>
  <c r="Q136" i="32"/>
  <c r="R136" i="32"/>
  <c r="Q109" i="32"/>
  <c r="W75" i="32"/>
  <c r="P138" i="32"/>
  <c r="O78" i="32"/>
  <c r="O81" i="32" s="1"/>
  <c r="D161" i="32"/>
  <c r="N158" i="32"/>
  <c r="F162" i="32"/>
  <c r="N167" i="32"/>
  <c r="L165" i="32"/>
  <c r="F102" i="32"/>
  <c r="K166" i="32"/>
  <c r="L166" i="32"/>
  <c r="H187" i="32"/>
  <c r="W167" i="32"/>
  <c r="I196" i="32"/>
  <c r="F189" i="32"/>
  <c r="E190" i="32"/>
  <c r="D191" i="32"/>
  <c r="X162" i="32"/>
  <c r="F194" i="32"/>
  <c r="H191" i="32"/>
  <c r="X45" i="32"/>
  <c r="N79" i="32"/>
  <c r="K79" i="32"/>
  <c r="N78" i="32"/>
  <c r="T80" i="32"/>
  <c r="W78" i="32"/>
  <c r="W81" i="32" s="1"/>
  <c r="E103" i="32"/>
  <c r="Q74" i="32"/>
  <c r="Q78" i="32"/>
  <c r="Q81" i="32" s="1"/>
  <c r="V79" i="32"/>
  <c r="S80" i="32"/>
  <c r="R71" i="32"/>
  <c r="P136" i="32"/>
  <c r="V80" i="32"/>
  <c r="P131" i="32"/>
  <c r="Q129" i="32"/>
  <c r="P102" i="32"/>
  <c r="E108" i="32"/>
  <c r="Q103" i="32"/>
  <c r="W73" i="32"/>
  <c r="U20" i="32"/>
  <c r="Q16" i="32"/>
  <c r="X78" i="32"/>
  <c r="T15" i="32"/>
  <c r="R137" i="32"/>
  <c r="P103" i="32"/>
  <c r="E107" i="32"/>
  <c r="K75" i="32"/>
  <c r="R138" i="32"/>
  <c r="D107" i="32"/>
  <c r="F103" i="32"/>
  <c r="R22" i="32"/>
  <c r="Q17" i="32"/>
  <c r="T13" i="32"/>
  <c r="F166" i="32"/>
  <c r="O167" i="32"/>
  <c r="K162" i="32"/>
  <c r="N160" i="32"/>
  <c r="P104" i="32"/>
  <c r="X51" i="32"/>
  <c r="K161" i="32"/>
  <c r="E160" i="32"/>
  <c r="H190" i="32"/>
  <c r="L167" i="32"/>
  <c r="F196" i="32"/>
  <c r="E189" i="32"/>
  <c r="D189" i="32"/>
  <c r="V167" i="32"/>
  <c r="Q13" i="32"/>
  <c r="P16" i="32"/>
  <c r="W51" i="32"/>
  <c r="L80" i="32"/>
  <c r="L74" i="32"/>
  <c r="N73" i="32"/>
  <c r="E78" i="32"/>
  <c r="U15" i="32"/>
  <c r="U18" i="32" s="1"/>
  <c r="X44" i="32"/>
  <c r="X42" i="32"/>
  <c r="U21" i="32"/>
  <c r="P17" i="32"/>
  <c r="T73" i="32"/>
  <c r="J80" i="32"/>
  <c r="M78" i="32"/>
  <c r="M79" i="32"/>
  <c r="M73" i="32"/>
  <c r="F107" i="32"/>
  <c r="S78" i="32"/>
  <c r="S73" i="32"/>
  <c r="P73" i="32"/>
  <c r="Q71" i="32"/>
  <c r="V49" i="32"/>
  <c r="P78" i="32"/>
  <c r="P81" i="32" s="1"/>
  <c r="R79" i="32"/>
  <c r="D78" i="32"/>
  <c r="D81" i="32" s="1"/>
  <c r="V74" i="32"/>
  <c r="F137" i="32"/>
  <c r="P137" i="32"/>
  <c r="Q138" i="32"/>
  <c r="Q132" i="32"/>
  <c r="Q137" i="32"/>
  <c r="R131" i="32"/>
  <c r="D137" i="32"/>
  <c r="E133" i="32"/>
  <c r="R102" i="32"/>
  <c r="R105" i="32" s="1"/>
  <c r="Q100" i="32"/>
  <c r="X79" i="32"/>
  <c r="O71" i="32"/>
  <c r="E79" i="32"/>
  <c r="Q22" i="32"/>
  <c r="X74" i="32"/>
  <c r="T79" i="32"/>
  <c r="E75" i="32"/>
  <c r="S20" i="32"/>
  <c r="S23" i="32" s="1"/>
  <c r="R21" i="32"/>
  <c r="R15" i="32"/>
  <c r="R18" i="32" s="1"/>
  <c r="W74" i="32"/>
  <c r="K78" i="32"/>
  <c r="E71" i="32"/>
  <c r="F71" i="32"/>
  <c r="E129" i="32"/>
  <c r="P109" i="32"/>
  <c r="R129" i="32"/>
  <c r="O75" i="32"/>
  <c r="U74" i="32"/>
  <c r="Q107" i="32"/>
  <c r="Q110" i="32" s="1"/>
  <c r="F73" i="32"/>
  <c r="F76" i="32" s="1"/>
  <c r="P107" i="32"/>
  <c r="P110" i="32" s="1"/>
  <c r="E109" i="32"/>
  <c r="N75" i="32"/>
  <c r="M165" i="32"/>
  <c r="M168" i="32" s="1"/>
  <c r="M166" i="32"/>
  <c r="L162" i="32"/>
  <c r="F165" i="32"/>
  <c r="L161" i="32"/>
  <c r="D165" i="32"/>
  <c r="E158" i="32"/>
  <c r="N165" i="32"/>
  <c r="N168" i="32" s="1"/>
  <c r="O161" i="32"/>
  <c r="N162" i="32"/>
  <c r="D167" i="32"/>
  <c r="E137" i="32"/>
  <c r="L160" i="32"/>
  <c r="E161" i="32"/>
  <c r="E100" i="32"/>
  <c r="T22" i="32"/>
  <c r="G189" i="32"/>
  <c r="J166" i="32"/>
  <c r="F167" i="32"/>
  <c r="L158" i="32"/>
  <c r="V166" i="32"/>
  <c r="W161" i="32"/>
  <c r="O162" i="32"/>
  <c r="V160" i="32"/>
  <c r="I191" i="32"/>
  <c r="X158" i="32"/>
  <c r="I194" i="32"/>
  <c r="V162" i="32"/>
  <c r="H195" i="32"/>
  <c r="F187" i="32"/>
  <c r="F190" i="32"/>
  <c r="E187" i="32"/>
  <c r="G191" i="32"/>
  <c r="X71" i="32"/>
  <c r="D196" i="32"/>
  <c r="V165" i="32"/>
  <c r="W160" i="32"/>
  <c r="W163" i="32" s="1"/>
  <c r="E194" i="32"/>
  <c r="M187" i="32"/>
  <c r="D187" i="32"/>
  <c r="M158" i="32"/>
  <c r="D158" i="32"/>
  <c r="V158" i="32"/>
  <c r="G187" i="32"/>
  <c r="J158" i="32"/>
  <c r="S13" i="32"/>
  <c r="P100" i="32"/>
  <c r="P13" i="32"/>
  <c r="P129" i="32"/>
  <c r="D129" i="32"/>
  <c r="D100" i="32"/>
  <c r="V71" i="32"/>
  <c r="S71" i="32"/>
  <c r="D71" i="32"/>
  <c r="P71" i="32"/>
  <c r="J71" i="32"/>
  <c r="M71" i="32"/>
  <c r="V42" i="32"/>
  <c r="M81" i="32" l="1"/>
  <c r="V168" i="32"/>
  <c r="K81" i="32"/>
  <c r="T76" i="32"/>
  <c r="X47" i="32"/>
  <c r="I197" i="32"/>
  <c r="N81" i="32"/>
  <c r="F81" i="32"/>
  <c r="E197" i="32"/>
  <c r="V52" i="32"/>
  <c r="S81" i="32"/>
  <c r="N192" i="32"/>
  <c r="V163" i="32"/>
  <c r="V181" i="32" s="1"/>
  <c r="G192" i="32"/>
  <c r="L163" i="32"/>
  <c r="D168" i="32"/>
  <c r="F105" i="32"/>
  <c r="Q139" i="32"/>
  <c r="V81" i="32"/>
  <c r="F163" i="32"/>
  <c r="J168" i="32"/>
  <c r="Q18" i="32"/>
  <c r="X52" i="32"/>
  <c r="F94" i="32"/>
  <c r="D139" i="32"/>
  <c r="R110" i="32"/>
  <c r="V47" i="32"/>
  <c r="V65" i="32" s="1"/>
  <c r="G197" i="32"/>
  <c r="E168" i="32"/>
  <c r="W52" i="32"/>
  <c r="Q23" i="32"/>
  <c r="M197" i="32"/>
  <c r="R134" i="32"/>
  <c r="E81" i="32"/>
  <c r="D192" i="32"/>
  <c r="U23" i="32"/>
  <c r="P105" i="32"/>
  <c r="P123" i="32" s="1"/>
  <c r="P139" i="32"/>
  <c r="F197" i="32"/>
  <c r="F192" i="32"/>
  <c r="L168" i="32"/>
  <c r="T23" i="32"/>
  <c r="O76" i="32"/>
  <c r="O94" i="32" s="1"/>
  <c r="M192" i="32"/>
  <c r="M163" i="32"/>
  <c r="M181" i="32" s="1"/>
  <c r="O163" i="32"/>
  <c r="E134" i="32"/>
  <c r="D197" i="32"/>
  <c r="D210" i="32" s="1"/>
  <c r="D76" i="32"/>
  <c r="U81" i="32"/>
  <c r="P18" i="32"/>
  <c r="R81" i="32"/>
  <c r="L76" i="32"/>
  <c r="O197" i="32"/>
  <c r="F168" i="32"/>
  <c r="R123" i="32"/>
  <c r="F110" i="32"/>
  <c r="E192" i="32"/>
  <c r="E163" i="32"/>
  <c r="N163" i="32"/>
  <c r="N181" i="32" s="1"/>
  <c r="T18" i="32"/>
  <c r="W76" i="32"/>
  <c r="I192" i="32"/>
  <c r="I210" i="32" s="1"/>
  <c r="W168" i="32"/>
  <c r="W181" i="32" s="1"/>
  <c r="K168" i="32"/>
  <c r="K163" i="32"/>
  <c r="Q105" i="32"/>
  <c r="Q123" i="32" s="1"/>
  <c r="F139" i="32"/>
  <c r="R76" i="32"/>
  <c r="J81" i="32"/>
  <c r="D163" i="32"/>
  <c r="D181" i="32" s="1"/>
  <c r="P23" i="32"/>
  <c r="P36" i="32" s="1"/>
  <c r="H192" i="32"/>
  <c r="V76" i="32"/>
  <c r="O192" i="32"/>
  <c r="O210" i="32" s="1"/>
  <c r="Q76" i="32"/>
  <c r="Q94" i="32" s="1"/>
  <c r="G210" i="32"/>
  <c r="P76" i="32"/>
  <c r="P94" i="32" s="1"/>
  <c r="M76" i="32"/>
  <c r="M94" i="32" s="1"/>
  <c r="U36" i="32"/>
  <c r="N76" i="32"/>
  <c r="N94" i="32" s="1"/>
  <c r="D110" i="32"/>
  <c r="E110" i="32"/>
  <c r="X81" i="32"/>
  <c r="P134" i="32"/>
  <c r="R139" i="32"/>
  <c r="E76" i="32"/>
  <c r="E94" i="32" s="1"/>
  <c r="E105" i="32"/>
  <c r="S18" i="32"/>
  <c r="S36" i="32" s="1"/>
  <c r="X163" i="32"/>
  <c r="X181" i="32" s="1"/>
  <c r="T81" i="32"/>
  <c r="T94" i="32" s="1"/>
  <c r="L81" i="32"/>
  <c r="Q134" i="32"/>
  <c r="Q152" i="32" s="1"/>
  <c r="W47" i="32"/>
  <c r="W65" i="32" s="1"/>
  <c r="H197" i="32"/>
  <c r="H210" i="32" s="1"/>
  <c r="J163" i="32"/>
  <c r="J181" i="32" s="1"/>
  <c r="E139" i="32"/>
  <c r="E152" i="32" s="1"/>
  <c r="R23" i="32"/>
  <c r="R36" i="32" s="1"/>
  <c r="F134" i="32"/>
  <c r="D134" i="32"/>
  <c r="D152" i="32" s="1"/>
  <c r="D105" i="32"/>
  <c r="D123" i="32" s="1"/>
  <c r="O168" i="32"/>
  <c r="X76" i="32"/>
  <c r="J76" i="32"/>
  <c r="U76" i="32"/>
  <c r="U94" i="32" s="1"/>
  <c r="K76" i="32"/>
  <c r="K94" i="32" s="1"/>
  <c r="V94" i="32"/>
  <c r="D94" i="32"/>
  <c r="N210" i="32"/>
  <c r="Q36" i="32"/>
  <c r="W94" i="32"/>
  <c r="Q181" i="33"/>
  <c r="R182" i="33"/>
  <c r="R192" i="33"/>
  <c r="P190" i="33"/>
  <c r="R196" i="33"/>
  <c r="Q197" i="33"/>
  <c r="T181" i="33"/>
  <c r="U182" i="33"/>
  <c r="U192" i="33"/>
  <c r="S190" i="33"/>
  <c r="U196" i="33"/>
  <c r="T197" i="33"/>
  <c r="L157" i="33"/>
  <c r="J165" i="33"/>
  <c r="K166" i="33"/>
  <c r="J171" i="33"/>
  <c r="L173" i="33"/>
  <c r="H182" i="33"/>
  <c r="H192" i="33"/>
  <c r="I189" i="33"/>
  <c r="H196" i="33"/>
  <c r="I195" i="33"/>
  <c r="G197" i="33"/>
  <c r="L181" i="33"/>
  <c r="J189" i="33"/>
  <c r="K190" i="33"/>
  <c r="J195" i="33"/>
  <c r="L197" i="33"/>
  <c r="N182" i="33"/>
  <c r="N192" i="33"/>
  <c r="O189" i="33"/>
  <c r="N196" i="33"/>
  <c r="O195" i="33"/>
  <c r="M197" i="33"/>
  <c r="F181" i="33"/>
  <c r="D189" i="33"/>
  <c r="E190" i="33"/>
  <c r="D195" i="33"/>
  <c r="F197" i="33"/>
  <c r="M14" i="33"/>
  <c r="M24" i="33"/>
  <c r="N21" i="33"/>
  <c r="O22" i="33"/>
  <c r="M28" i="33"/>
  <c r="N27" i="33"/>
  <c r="S38" i="33"/>
  <c r="S48" i="33"/>
  <c r="T45" i="33"/>
  <c r="U46" i="33"/>
  <c r="S52" i="33"/>
  <c r="T51" i="33"/>
  <c r="G62" i="33"/>
  <c r="G72" i="33"/>
  <c r="H69" i="33"/>
  <c r="I70" i="33"/>
  <c r="G76" i="33"/>
  <c r="H75" i="33"/>
  <c r="K61" i="33"/>
  <c r="L62" i="33"/>
  <c r="L72" i="33"/>
  <c r="J70" i="33"/>
  <c r="L76" i="33"/>
  <c r="K77" i="33"/>
  <c r="R61" i="33"/>
  <c r="P69" i="33"/>
  <c r="Q70" i="33"/>
  <c r="P75" i="33"/>
  <c r="R77" i="33"/>
  <c r="U61" i="33"/>
  <c r="S69" i="33"/>
  <c r="T70" i="33"/>
  <c r="S75" i="33"/>
  <c r="U77" i="33"/>
  <c r="N86" i="33"/>
  <c r="N96" i="33"/>
  <c r="O93" i="33"/>
  <c r="N100" i="33"/>
  <c r="O99" i="33"/>
  <c r="M101" i="33"/>
  <c r="D110" i="33"/>
  <c r="D120" i="33"/>
  <c r="E117" i="33"/>
  <c r="F118" i="33"/>
  <c r="D124" i="33"/>
  <c r="E123" i="33"/>
  <c r="E133" i="33"/>
  <c r="F134" i="33"/>
  <c r="F144" i="33"/>
  <c r="D142" i="33"/>
  <c r="F148" i="33"/>
  <c r="E149" i="33"/>
  <c r="J158" i="33"/>
  <c r="J168" i="33"/>
  <c r="K165" i="33"/>
  <c r="L166" i="33"/>
  <c r="J172" i="33"/>
  <c r="K171" i="33"/>
  <c r="H181" i="33"/>
  <c r="I182" i="33"/>
  <c r="G186" i="33"/>
  <c r="I192" i="33"/>
  <c r="G190" i="33"/>
  <c r="I196" i="33"/>
  <c r="H197" i="33"/>
  <c r="J182" i="33"/>
  <c r="L186" i="33"/>
  <c r="J192" i="33"/>
  <c r="K189" i="33"/>
  <c r="L190" i="33"/>
  <c r="J196" i="33"/>
  <c r="K195" i="33"/>
  <c r="N181" i="33"/>
  <c r="O182" i="33"/>
  <c r="M186" i="33"/>
  <c r="O192" i="33"/>
  <c r="M190" i="33"/>
  <c r="O196" i="33"/>
  <c r="N197" i="33"/>
  <c r="D182" i="33"/>
  <c r="F186" i="33"/>
  <c r="D192" i="33"/>
  <c r="E189" i="33"/>
  <c r="F190" i="33"/>
  <c r="D196" i="33"/>
  <c r="E195" i="33"/>
  <c r="E205" i="33"/>
  <c r="F206" i="33"/>
  <c r="F216" i="33"/>
  <c r="D214" i="33"/>
  <c r="F220" i="33"/>
  <c r="E221" i="33"/>
  <c r="S74" i="32"/>
  <c r="S76" i="32" s="1"/>
  <c r="S94" i="32" s="1"/>
  <c r="F205" i="33"/>
  <c r="D213" i="33"/>
  <c r="E214" i="33"/>
  <c r="D219" i="33"/>
  <c r="F221" i="33"/>
  <c r="Q182" i="33"/>
  <c r="Q192" i="33"/>
  <c r="R189" i="33"/>
  <c r="Q196" i="33"/>
  <c r="R195" i="33"/>
  <c r="P197" i="33"/>
  <c r="T192" i="33"/>
  <c r="U189" i="33"/>
  <c r="T196" i="33"/>
  <c r="U195" i="33"/>
  <c r="S197" i="33"/>
  <c r="O61" i="33"/>
  <c r="M69" i="33"/>
  <c r="N70" i="33"/>
  <c r="M75" i="33"/>
  <c r="O77" i="33"/>
  <c r="I77" i="33"/>
  <c r="J77" i="33"/>
  <c r="Q61" i="33"/>
  <c r="R72" i="33"/>
  <c r="R76" i="33"/>
  <c r="U62" i="33"/>
  <c r="U72" i="33"/>
  <c r="T77" i="33"/>
  <c r="M96" i="33"/>
  <c r="D123" i="33"/>
  <c r="F125" i="33"/>
  <c r="E134" i="33"/>
  <c r="E144" i="33"/>
  <c r="F141" i="33"/>
  <c r="E148" i="33"/>
  <c r="F147" i="33"/>
  <c r="D149" i="33"/>
  <c r="I61" i="33"/>
  <c r="G69" i="33"/>
  <c r="H70" i="33"/>
  <c r="G75" i="33"/>
  <c r="K72" i="33"/>
  <c r="L69" i="33"/>
  <c r="K76" i="33"/>
  <c r="L75" i="33"/>
  <c r="R62" i="33"/>
  <c r="P70" i="33"/>
  <c r="Q77" i="33"/>
  <c r="T61" i="33"/>
  <c r="S70" i="33"/>
  <c r="U76" i="33"/>
  <c r="M86" i="33"/>
  <c r="N93" i="33"/>
  <c r="O94" i="33"/>
  <c r="M100" i="33"/>
  <c r="N99" i="33"/>
  <c r="F109" i="33"/>
  <c r="D117" i="33"/>
  <c r="E118" i="33"/>
  <c r="U37" i="33"/>
  <c r="T46" i="33"/>
  <c r="S45" i="33"/>
  <c r="S51" i="33"/>
  <c r="U53" i="33"/>
  <c r="D206" i="33"/>
  <c r="D216" i="33"/>
  <c r="E213" i="33"/>
  <c r="F214" i="33"/>
  <c r="D220" i="33"/>
  <c r="E219" i="33"/>
  <c r="T182" i="33"/>
  <c r="M21" i="33"/>
  <c r="M27" i="33"/>
  <c r="O29" i="33"/>
  <c r="N61" i="33"/>
  <c r="O72" i="33"/>
  <c r="N13" i="33"/>
  <c r="O24" i="33"/>
  <c r="T37" i="33"/>
  <c r="U48" i="33"/>
  <c r="U52" i="33"/>
  <c r="T53" i="33"/>
  <c r="H61" i="33"/>
  <c r="I72" i="33"/>
  <c r="I76" i="33"/>
  <c r="K69" i="33"/>
  <c r="J76" i="33"/>
  <c r="N62" i="33"/>
  <c r="O69" i="33"/>
  <c r="O75" i="33"/>
  <c r="Q72" i="33"/>
  <c r="Q76" i="33"/>
  <c r="P77" i="33"/>
  <c r="T62" i="33"/>
  <c r="U69" i="33"/>
  <c r="U75" i="33"/>
  <c r="O85" i="33"/>
  <c r="N94" i="33"/>
  <c r="M99" i="33"/>
  <c r="M102" i="33" s="1"/>
  <c r="O101" i="33"/>
  <c r="F110" i="33"/>
  <c r="D118" i="33"/>
  <c r="F124" i="33"/>
  <c r="E125" i="33"/>
  <c r="D134" i="33"/>
  <c r="D144" i="33"/>
  <c r="E141" i="33"/>
  <c r="F142" i="33"/>
  <c r="D148" i="33"/>
  <c r="E147" i="33"/>
  <c r="E150" i="33" s="1"/>
  <c r="K157" i="33"/>
  <c r="L158" i="33"/>
  <c r="L168" i="33"/>
  <c r="J166" i="33"/>
  <c r="L172" i="33"/>
  <c r="K173" i="33"/>
  <c r="G182" i="33"/>
  <c r="G192" i="33"/>
  <c r="H189" i="33"/>
  <c r="I190" i="33"/>
  <c r="G196" i="33"/>
  <c r="H195" i="33"/>
  <c r="K181" i="33"/>
  <c r="L182" i="33"/>
  <c r="L192" i="33"/>
  <c r="J190" i="33"/>
  <c r="L196" i="33"/>
  <c r="K197" i="33"/>
  <c r="M182" i="33"/>
  <c r="M192" i="33"/>
  <c r="N189" i="33"/>
  <c r="O190" i="33"/>
  <c r="M196" i="33"/>
  <c r="N195" i="33"/>
  <c r="E181" i="33"/>
  <c r="F182" i="33"/>
  <c r="F192" i="33"/>
  <c r="D190" i="33"/>
  <c r="F196" i="33"/>
  <c r="E197" i="33"/>
  <c r="P182" i="33"/>
  <c r="P192" i="33"/>
  <c r="Q189" i="33"/>
  <c r="R190" i="33"/>
  <c r="P196" i="33"/>
  <c r="Q195" i="33"/>
  <c r="S182" i="33"/>
  <c r="S192" i="33"/>
  <c r="T189" i="33"/>
  <c r="U190" i="33"/>
  <c r="S196" i="33"/>
  <c r="T195" i="33"/>
  <c r="E206" i="33"/>
  <c r="E216" i="33"/>
  <c r="F213" i="33"/>
  <c r="E220" i="33"/>
  <c r="F219" i="33"/>
  <c r="F222" i="33" s="1"/>
  <c r="D221" i="33"/>
  <c r="O13" i="33"/>
  <c r="N22" i="33"/>
  <c r="K62" i="33"/>
  <c r="O62" i="33"/>
  <c r="M70" i="33"/>
  <c r="O76" i="33"/>
  <c r="N77" i="33"/>
  <c r="O14" i="33"/>
  <c r="M22" i="33"/>
  <c r="O28" i="33"/>
  <c r="N29" i="33"/>
  <c r="U38" i="33"/>
  <c r="S46" i="33"/>
  <c r="I62" i="33"/>
  <c r="G70" i="33"/>
  <c r="H77" i="33"/>
  <c r="J62" i="33"/>
  <c r="J72" i="33"/>
  <c r="L70" i="33"/>
  <c r="K75" i="33"/>
  <c r="N72" i="33"/>
  <c r="N76" i="33"/>
  <c r="M77" i="33"/>
  <c r="Q62" i="33"/>
  <c r="R69" i="33"/>
  <c r="R75" i="33"/>
  <c r="T72" i="33"/>
  <c r="T76" i="33"/>
  <c r="S77" i="33"/>
  <c r="M93" i="33"/>
  <c r="E109" i="33"/>
  <c r="F120" i="33"/>
  <c r="N14" i="33"/>
  <c r="N24" i="33"/>
  <c r="O21" i="33"/>
  <c r="N28" i="33"/>
  <c r="O27" i="33"/>
  <c r="M29" i="33"/>
  <c r="T38" i="33"/>
  <c r="T48" i="33"/>
  <c r="U45" i="33"/>
  <c r="T52" i="33"/>
  <c r="U51" i="33"/>
  <c r="S53" i="33"/>
  <c r="H62" i="33"/>
  <c r="H72" i="33"/>
  <c r="I69" i="33"/>
  <c r="H76" i="33"/>
  <c r="I75" i="33"/>
  <c r="G77" i="33"/>
  <c r="L61" i="33"/>
  <c r="K66" i="33"/>
  <c r="J69" i="33"/>
  <c r="K70" i="33"/>
  <c r="J75" i="33"/>
  <c r="L77" i="33"/>
  <c r="M62" i="33"/>
  <c r="O66" i="33"/>
  <c r="M72" i="33"/>
  <c r="N69" i="33"/>
  <c r="O70" i="33"/>
  <c r="M76" i="33"/>
  <c r="N75" i="33"/>
  <c r="N78" i="33" s="1"/>
  <c r="P62" i="33"/>
  <c r="R66" i="33"/>
  <c r="P72" i="33"/>
  <c r="Q69" i="33"/>
  <c r="R70" i="33"/>
  <c r="P76" i="33"/>
  <c r="Q75" i="33"/>
  <c r="Q78" i="33" s="1"/>
  <c r="S62" i="33"/>
  <c r="U66" i="33"/>
  <c r="S72" i="33"/>
  <c r="T69" i="33"/>
  <c r="U70" i="33"/>
  <c r="S76" i="33"/>
  <c r="T75" i="33"/>
  <c r="N85" i="33"/>
  <c r="O86" i="33"/>
  <c r="M90" i="33"/>
  <c r="O96" i="33"/>
  <c r="M94" i="33"/>
  <c r="O100" i="33"/>
  <c r="N101" i="33"/>
  <c r="E110" i="33"/>
  <c r="E120" i="33"/>
  <c r="F117" i="33"/>
  <c r="E124" i="33"/>
  <c r="F123" i="33"/>
  <c r="F126" i="33" s="1"/>
  <c r="D125" i="33"/>
  <c r="F133" i="33"/>
  <c r="D141" i="33"/>
  <c r="E142" i="33"/>
  <c r="D147" i="33"/>
  <c r="F149" i="33"/>
  <c r="K158" i="33"/>
  <c r="K168" i="33"/>
  <c r="L165" i="33"/>
  <c r="K172" i="33"/>
  <c r="L171" i="33"/>
  <c r="J173" i="33"/>
  <c r="I181" i="33"/>
  <c r="H186" i="33"/>
  <c r="G189" i="33"/>
  <c r="H190" i="33"/>
  <c r="G195" i="33"/>
  <c r="I197" i="33"/>
  <c r="K182" i="33"/>
  <c r="K192" i="33"/>
  <c r="L189" i="33"/>
  <c r="K196" i="33"/>
  <c r="L195" i="33"/>
  <c r="L198" i="33" s="1"/>
  <c r="J197" i="33"/>
  <c r="O181" i="33"/>
  <c r="N186" i="33"/>
  <c r="M189" i="33"/>
  <c r="N190" i="33"/>
  <c r="M195" i="33"/>
  <c r="O197" i="33"/>
  <c r="E182" i="33"/>
  <c r="E192" i="33"/>
  <c r="F189" i="33"/>
  <c r="E196" i="33"/>
  <c r="F195" i="33"/>
  <c r="F198" i="33" s="1"/>
  <c r="D197" i="33"/>
  <c r="R181" i="33"/>
  <c r="Q186" i="33"/>
  <c r="P189" i="33"/>
  <c r="Q190" i="33"/>
  <c r="P195" i="33"/>
  <c r="R197" i="33"/>
  <c r="U181" i="33"/>
  <c r="S189" i="33"/>
  <c r="T190" i="33"/>
  <c r="S195" i="33"/>
  <c r="S198" i="33" s="1"/>
  <c r="U197" i="33"/>
  <c r="D133" i="33"/>
  <c r="D205" i="33"/>
  <c r="P181" i="33"/>
  <c r="S181" i="33"/>
  <c r="P61" i="33"/>
  <c r="G61" i="33"/>
  <c r="J61" i="33"/>
  <c r="G181" i="33"/>
  <c r="D181" i="33"/>
  <c r="J181" i="33"/>
  <c r="M181" i="33"/>
  <c r="J157" i="33"/>
  <c r="D109" i="33"/>
  <c r="M85" i="33"/>
  <c r="S61" i="33"/>
  <c r="M61" i="33"/>
  <c r="S37" i="33"/>
  <c r="M13" i="33"/>
  <c r="E123" i="32" l="1"/>
  <c r="F210" i="32"/>
  <c r="X65" i="32"/>
  <c r="E181" i="32"/>
  <c r="G198" i="33"/>
  <c r="X94" i="32"/>
  <c r="T78" i="33"/>
  <c r="I78" i="33"/>
  <c r="J94" i="32"/>
  <c r="E210" i="32"/>
  <c r="T36" i="32"/>
  <c r="P152" i="32"/>
  <c r="M198" i="33"/>
  <c r="R78" i="33"/>
  <c r="F152" i="32"/>
  <c r="L174" i="33"/>
  <c r="K78" i="33"/>
  <c r="R94" i="32"/>
  <c r="K181" i="32"/>
  <c r="L94" i="32"/>
  <c r="R152" i="32"/>
  <c r="L181" i="32"/>
  <c r="M210" i="32"/>
  <c r="F181" i="32"/>
  <c r="F123" i="32"/>
  <c r="O181" i="32"/>
  <c r="T186" i="33"/>
  <c r="T198" i="33"/>
  <c r="H198" i="33"/>
  <c r="E138" i="33"/>
  <c r="N198" i="33"/>
  <c r="E210" i="33"/>
  <c r="D150" i="33"/>
  <c r="Q198" i="33"/>
  <c r="F210" i="33"/>
  <c r="J78" i="33"/>
  <c r="P198" i="33"/>
  <c r="L162" i="33"/>
  <c r="O30" i="33"/>
  <c r="U78" i="33"/>
  <c r="U54" i="33"/>
  <c r="D114" i="33"/>
  <c r="N90" i="33"/>
  <c r="U186" i="33"/>
  <c r="I186" i="33"/>
  <c r="J162" i="33"/>
  <c r="O78" i="33"/>
  <c r="E222" i="33"/>
  <c r="P66" i="33"/>
  <c r="D126" i="33"/>
  <c r="M78" i="33"/>
  <c r="E126" i="33"/>
  <c r="T66" i="33"/>
  <c r="P78" i="33"/>
  <c r="O18" i="33"/>
  <c r="J198" i="33"/>
  <c r="O186" i="33"/>
  <c r="J186" i="33"/>
  <c r="G66" i="33"/>
  <c r="S42" i="33"/>
  <c r="M18" i="33"/>
  <c r="M66" i="33"/>
  <c r="M30" i="33"/>
  <c r="T42" i="33"/>
  <c r="H66" i="33"/>
  <c r="F150" i="33"/>
  <c r="R198" i="33"/>
  <c r="D138" i="33"/>
  <c r="S78" i="33"/>
  <c r="U42" i="33"/>
  <c r="N30" i="33"/>
  <c r="K162" i="33"/>
  <c r="S186" i="33"/>
  <c r="P186" i="33"/>
  <c r="R186" i="33"/>
  <c r="D186" i="33"/>
  <c r="E114" i="33"/>
  <c r="O90" i="33"/>
  <c r="G78" i="33"/>
  <c r="U198" i="33"/>
  <c r="D210" i="33"/>
  <c r="E198" i="33"/>
  <c r="K174" i="33"/>
  <c r="O102" i="33"/>
  <c r="I66" i="33"/>
  <c r="T54" i="33"/>
  <c r="E186" i="33"/>
  <c r="O198" i="33"/>
  <c r="J174" i="33"/>
  <c r="F138" i="33"/>
  <c r="N18" i="33"/>
  <c r="S54" i="33"/>
  <c r="N102" i="33"/>
  <c r="S66" i="33"/>
  <c r="N66" i="33"/>
  <c r="D222" i="33"/>
  <c r="K198" i="33"/>
  <c r="F114" i="33"/>
  <c r="Q66" i="33"/>
  <c r="H78" i="33"/>
  <c r="D198" i="33"/>
  <c r="K186" i="33"/>
  <c r="I198" i="33"/>
  <c r="L78" i="33"/>
  <c r="L66" i="33"/>
  <c r="J66" i="33"/>
  <c r="N15" i="33"/>
  <c r="U63" i="33"/>
  <c r="J65" i="33"/>
  <c r="O23" i="33"/>
  <c r="O25" i="33" s="1"/>
  <c r="T47" i="33"/>
  <c r="T49" i="33" s="1"/>
  <c r="G71" i="33"/>
  <c r="G73" i="33" s="1"/>
  <c r="D183" i="33"/>
  <c r="D111" i="33"/>
  <c r="N95" i="33"/>
  <c r="N97" i="33" s="1"/>
  <c r="O95" i="33"/>
  <c r="O97" i="33" s="1"/>
  <c r="U64" i="33"/>
  <c r="K64" i="33"/>
  <c r="P64" i="33"/>
  <c r="L63" i="33"/>
  <c r="E143" i="33"/>
  <c r="E145" i="33" s="1"/>
  <c r="N88" i="33"/>
  <c r="Q63" i="33"/>
  <c r="L71" i="33"/>
  <c r="L73" i="33" s="1"/>
  <c r="G191" i="33"/>
  <c r="G193" i="33" s="1"/>
  <c r="P183" i="33"/>
  <c r="U191" i="33"/>
  <c r="U193" i="33" s="1"/>
  <c r="F208" i="33"/>
  <c r="I184" i="33"/>
  <c r="S191" i="33"/>
  <c r="S193" i="33" s="1"/>
  <c r="K160" i="33"/>
  <c r="U39" i="33"/>
  <c r="Q191" i="33"/>
  <c r="Q193" i="33" s="1"/>
  <c r="O15" i="33"/>
  <c r="N16" i="33"/>
  <c r="M71" i="33"/>
  <c r="M73" i="33" s="1"/>
  <c r="M95" i="33"/>
  <c r="M97" i="33" s="1"/>
  <c r="F143" i="33"/>
  <c r="F145" i="33" s="1"/>
  <c r="F191" i="33"/>
  <c r="F193" i="33" s="1"/>
  <c r="D191" i="33"/>
  <c r="D193" i="33" s="1"/>
  <c r="F183" i="33"/>
  <c r="G183" i="33"/>
  <c r="L191" i="33"/>
  <c r="L193" i="33" s="1"/>
  <c r="K183" i="33"/>
  <c r="D112" i="33"/>
  <c r="J167" i="33"/>
  <c r="J169" i="33" s="1"/>
  <c r="S63" i="33"/>
  <c r="L64" i="33"/>
  <c r="H64" i="33"/>
  <c r="R71" i="33"/>
  <c r="R73" i="33" s="1"/>
  <c r="N64" i="33"/>
  <c r="O184" i="33"/>
  <c r="M23" i="33"/>
  <c r="M25" i="33" s="1"/>
  <c r="N23" i="33"/>
  <c r="N25" i="33" s="1"/>
  <c r="I63" i="33"/>
  <c r="N71" i="33"/>
  <c r="N73" i="33" s="1"/>
  <c r="O87" i="33"/>
  <c r="M183" i="33"/>
  <c r="J184" i="33"/>
  <c r="E184" i="33"/>
  <c r="H183" i="33"/>
  <c r="L184" i="33"/>
  <c r="J160" i="33"/>
  <c r="E111" i="33"/>
  <c r="S71" i="33"/>
  <c r="S73" i="33" s="1"/>
  <c r="Q71" i="33"/>
  <c r="Q73" i="33" s="1"/>
  <c r="R64" i="33"/>
  <c r="Q64" i="33"/>
  <c r="J64" i="33"/>
  <c r="M184" i="33"/>
  <c r="E183" i="33"/>
  <c r="E135" i="33"/>
  <c r="O71" i="33"/>
  <c r="O73" i="33" s="1"/>
  <c r="U40" i="33"/>
  <c r="H71" i="33"/>
  <c r="H73" i="33" s="1"/>
  <c r="R191" i="33"/>
  <c r="R193" i="33" s="1"/>
  <c r="Q183" i="33"/>
  <c r="S183" i="33"/>
  <c r="D215" i="33"/>
  <c r="D217" i="33" s="1"/>
  <c r="F207" i="33"/>
  <c r="R184" i="33"/>
  <c r="T191" i="33"/>
  <c r="T193" i="33" s="1"/>
  <c r="T184" i="33"/>
  <c r="L167" i="33"/>
  <c r="L169" i="33" s="1"/>
  <c r="T183" i="33"/>
  <c r="K184" i="33"/>
  <c r="S39" i="33"/>
  <c r="P191" i="33"/>
  <c r="P193" i="33" s="1"/>
  <c r="M15" i="33"/>
  <c r="O16" i="33"/>
  <c r="T40" i="33"/>
  <c r="I64" i="33"/>
  <c r="O63" i="33"/>
  <c r="T64" i="33"/>
  <c r="O88" i="33"/>
  <c r="F112" i="33"/>
  <c r="D136" i="33"/>
  <c r="D143" i="33"/>
  <c r="D145" i="33" s="1"/>
  <c r="L159" i="33"/>
  <c r="O191" i="33"/>
  <c r="O193" i="33" s="1"/>
  <c r="N184" i="33"/>
  <c r="E191" i="33"/>
  <c r="E193" i="33" s="1"/>
  <c r="I191" i="33"/>
  <c r="I193" i="33" s="1"/>
  <c r="O183" i="33"/>
  <c r="J191" i="33"/>
  <c r="J193" i="33" s="1"/>
  <c r="H191" i="33"/>
  <c r="H193" i="33" s="1"/>
  <c r="F135" i="33"/>
  <c r="F111" i="33"/>
  <c r="I183" i="33"/>
  <c r="L160" i="33"/>
  <c r="D135" i="33"/>
  <c r="M87" i="33"/>
  <c r="T71" i="33"/>
  <c r="T73" i="33" s="1"/>
  <c r="E119" i="33"/>
  <c r="E121" i="33" s="1"/>
  <c r="G63" i="33"/>
  <c r="R63" i="33"/>
  <c r="J71" i="33"/>
  <c r="J73" i="33" s="1"/>
  <c r="J63" i="33"/>
  <c r="J183" i="33"/>
  <c r="S184" i="33"/>
  <c r="E215" i="33"/>
  <c r="E217" i="33" s="1"/>
  <c r="D207" i="33"/>
  <c r="U183" i="33"/>
  <c r="Q184" i="33"/>
  <c r="U47" i="33"/>
  <c r="U49" i="33" s="1"/>
  <c r="R183" i="33"/>
  <c r="E207" i="33"/>
  <c r="J159" i="33"/>
  <c r="F119" i="33"/>
  <c r="F121" i="33" s="1"/>
  <c r="M16" i="33"/>
  <c r="O64" i="33"/>
  <c r="F136" i="33"/>
  <c r="F184" i="33"/>
  <c r="D184" i="33"/>
  <c r="N191" i="33"/>
  <c r="N193" i="33" s="1"/>
  <c r="M191" i="33"/>
  <c r="M193" i="33" s="1"/>
  <c r="K191" i="33"/>
  <c r="K193" i="33" s="1"/>
  <c r="L183" i="33"/>
  <c r="H184" i="33"/>
  <c r="K167" i="33"/>
  <c r="K169" i="33" s="1"/>
  <c r="E112" i="33"/>
  <c r="E136" i="33"/>
  <c r="N87" i="33"/>
  <c r="S64" i="33"/>
  <c r="U71" i="33"/>
  <c r="U73" i="33" s="1"/>
  <c r="I71" i="33"/>
  <c r="I73" i="33" s="1"/>
  <c r="T63" i="33"/>
  <c r="K63" i="33"/>
  <c r="K67" i="33" s="1"/>
  <c r="G64" i="33"/>
  <c r="P71" i="33"/>
  <c r="P73" i="33" s="1"/>
  <c r="H63" i="33"/>
  <c r="S40" i="33"/>
  <c r="M64" i="33"/>
  <c r="N183" i="33"/>
  <c r="M88" i="33"/>
  <c r="P63" i="33"/>
  <c r="K71" i="33"/>
  <c r="K73" i="33" s="1"/>
  <c r="S47" i="33"/>
  <c r="S49" i="33" s="1"/>
  <c r="N63" i="33"/>
  <c r="G184" i="33"/>
  <c r="E208" i="33"/>
  <c r="D208" i="33"/>
  <c r="F215" i="33"/>
  <c r="F217" i="33" s="1"/>
  <c r="U184" i="33"/>
  <c r="K159" i="33"/>
  <c r="D119" i="33"/>
  <c r="D121" i="33" s="1"/>
  <c r="T39" i="33"/>
  <c r="P184" i="33"/>
  <c r="Q65" i="33"/>
  <c r="P65" i="33"/>
  <c r="K79" i="33" l="1"/>
  <c r="Q67" i="33"/>
  <c r="Q79" i="33" s="1"/>
  <c r="P67" i="33"/>
  <c r="P79" i="33" s="1"/>
  <c r="J67" i="33"/>
  <c r="J79" i="33" s="1"/>
  <c r="R65" i="33"/>
  <c r="R67" i="33" s="1"/>
  <c r="R79" i="33" s="1"/>
  <c r="P213" i="33" l="1"/>
  <c r="Q205" i="33"/>
  <c r="R206" i="33"/>
  <c r="R216" i="33"/>
  <c r="P214" i="33"/>
  <c r="R220" i="33"/>
  <c r="Q221" i="33"/>
  <c r="T206" i="33"/>
  <c r="T216" i="33"/>
  <c r="U213" i="33"/>
  <c r="T220" i="33"/>
  <c r="U219" i="33"/>
  <c r="S221" i="33"/>
  <c r="D230" i="33"/>
  <c r="D240" i="33"/>
  <c r="E237" i="33"/>
  <c r="F238" i="33"/>
  <c r="D244" i="33"/>
  <c r="E243" i="33"/>
  <c r="I229" i="33"/>
  <c r="G237" i="33"/>
  <c r="H238" i="33"/>
  <c r="G243" i="33"/>
  <c r="I245" i="33"/>
  <c r="K230" i="33"/>
  <c r="K240" i="33"/>
  <c r="L237" i="33"/>
  <c r="K244" i="33"/>
  <c r="L243" i="33"/>
  <c r="J245" i="33"/>
  <c r="R205" i="33"/>
  <c r="Q214" i="33"/>
  <c r="P219" i="33"/>
  <c r="R221" i="33"/>
  <c r="T205" i="33"/>
  <c r="U206" i="33"/>
  <c r="S210" i="33"/>
  <c r="U216" i="33"/>
  <c r="S214" i="33"/>
  <c r="U220" i="33"/>
  <c r="T221" i="33"/>
  <c r="E230" i="33"/>
  <c r="E240" i="33"/>
  <c r="F237" i="33"/>
  <c r="E244" i="33"/>
  <c r="F243" i="33"/>
  <c r="D245" i="33"/>
  <c r="G230" i="33"/>
  <c r="I234" i="33"/>
  <c r="G240" i="33"/>
  <c r="H237" i="33"/>
  <c r="I238" i="33"/>
  <c r="G244" i="33"/>
  <c r="H243" i="33"/>
  <c r="K229" i="33"/>
  <c r="L230" i="33"/>
  <c r="J234" i="33"/>
  <c r="L240" i="33"/>
  <c r="J238" i="33"/>
  <c r="L244" i="33"/>
  <c r="K245" i="33"/>
  <c r="Q206" i="33"/>
  <c r="Q216" i="33"/>
  <c r="R213" i="33"/>
  <c r="Q220" i="33"/>
  <c r="R219" i="33"/>
  <c r="R222" i="33" s="1"/>
  <c r="P221" i="33"/>
  <c r="S206" i="33"/>
  <c r="S216" i="33"/>
  <c r="T213" i="33"/>
  <c r="U214" i="33"/>
  <c r="S220" i="33"/>
  <c r="T219" i="33"/>
  <c r="T222" i="33" s="1"/>
  <c r="F229" i="33"/>
  <c r="D237" i="33"/>
  <c r="E238" i="33"/>
  <c r="D243" i="33"/>
  <c r="D246" i="33" s="1"/>
  <c r="F245" i="33"/>
  <c r="H229" i="33"/>
  <c r="I230" i="33"/>
  <c r="I240" i="33"/>
  <c r="G238" i="33"/>
  <c r="I244" i="33"/>
  <c r="H245" i="33"/>
  <c r="J230" i="33"/>
  <c r="J240" i="33"/>
  <c r="K237" i="33"/>
  <c r="L238" i="33"/>
  <c r="J244" i="33"/>
  <c r="K243" i="33"/>
  <c r="P206" i="33"/>
  <c r="R210" i="33"/>
  <c r="P216" i="33"/>
  <c r="Q213" i="33"/>
  <c r="R214" i="33"/>
  <c r="P220" i="33"/>
  <c r="Q219" i="33"/>
  <c r="Q222" i="33" s="1"/>
  <c r="U205" i="33"/>
  <c r="T210" i="33"/>
  <c r="S213" i="33"/>
  <c r="T214" i="33"/>
  <c r="S219" i="33"/>
  <c r="U221" i="33"/>
  <c r="E229" i="33"/>
  <c r="F230" i="33"/>
  <c r="D234" i="33"/>
  <c r="F240" i="33"/>
  <c r="D238" i="33"/>
  <c r="F244" i="33"/>
  <c r="E245" i="33"/>
  <c r="H230" i="33"/>
  <c r="H240" i="33"/>
  <c r="I237" i="33"/>
  <c r="H244" i="33"/>
  <c r="I243" i="33"/>
  <c r="G245" i="33"/>
  <c r="L229" i="33"/>
  <c r="K234" i="33"/>
  <c r="J237" i="33"/>
  <c r="K238" i="33"/>
  <c r="J243" i="33"/>
  <c r="J246" i="33" s="1"/>
  <c r="L245" i="33"/>
  <c r="S205" i="33"/>
  <c r="D229" i="33"/>
  <c r="P205" i="33"/>
  <c r="J229" i="33"/>
  <c r="G229" i="33"/>
  <c r="I246" i="33" l="1"/>
  <c r="S222" i="33"/>
  <c r="K246" i="33"/>
  <c r="G234" i="33"/>
  <c r="H246" i="33"/>
  <c r="G246" i="33"/>
  <c r="Q210" i="33"/>
  <c r="L234" i="33"/>
  <c r="L246" i="33"/>
  <c r="P210" i="33"/>
  <c r="U210" i="33"/>
  <c r="F234" i="33"/>
  <c r="U222" i="33"/>
  <c r="E234" i="33"/>
  <c r="F246" i="33"/>
  <c r="P222" i="33"/>
  <c r="H234" i="33"/>
  <c r="E246" i="33"/>
  <c r="T208" i="33"/>
  <c r="E232" i="33"/>
  <c r="E239" i="33"/>
  <c r="E241" i="33" s="1"/>
  <c r="I232" i="33"/>
  <c r="D232" i="33"/>
  <c r="S215" i="33"/>
  <c r="S217" i="33" s="1"/>
  <c r="T207" i="33"/>
  <c r="F239" i="33"/>
  <c r="F241" i="33" s="1"/>
  <c r="S208" i="33"/>
  <c r="H232" i="33"/>
  <c r="J239" i="33"/>
  <c r="J241" i="33" s="1"/>
  <c r="U208" i="33"/>
  <c r="Q215" i="33"/>
  <c r="Q217" i="33" s="1"/>
  <c r="D239" i="33"/>
  <c r="D241" i="33" s="1"/>
  <c r="P208" i="33"/>
  <c r="K232" i="33"/>
  <c r="I231" i="33"/>
  <c r="U207" i="33"/>
  <c r="J231" i="33"/>
  <c r="R215" i="33"/>
  <c r="R217" i="33" s="1"/>
  <c r="R208" i="33"/>
  <c r="K239" i="33"/>
  <c r="K241" i="33" s="1"/>
  <c r="K231" i="33"/>
  <c r="D231" i="33"/>
  <c r="U215" i="33"/>
  <c r="U217" i="33" s="1"/>
  <c r="F232" i="33"/>
  <c r="L239" i="33"/>
  <c r="L241" i="33" s="1"/>
  <c r="R207" i="33"/>
  <c r="T215" i="33"/>
  <c r="T217" i="33" s="1"/>
  <c r="H231" i="33"/>
  <c r="L231" i="33"/>
  <c r="G232" i="33"/>
  <c r="G239" i="33"/>
  <c r="G241" i="33" s="1"/>
  <c r="Q207" i="33"/>
  <c r="Q208" i="33"/>
  <c r="E231" i="33"/>
  <c r="L232" i="33"/>
  <c r="H239" i="33"/>
  <c r="H241" i="33" s="1"/>
  <c r="G231" i="33"/>
  <c r="S207" i="33"/>
  <c r="P215" i="33"/>
  <c r="P217" i="33" s="1"/>
  <c r="I239" i="33"/>
  <c r="I241" i="33" s="1"/>
  <c r="J232" i="33"/>
  <c r="F231" i="33"/>
  <c r="P207" i="33"/>
  <c r="T211" i="33" l="1"/>
  <c r="T223" i="33" s="1"/>
  <c r="M63" i="33" l="1"/>
  <c r="L365" i="33" l="1"/>
  <c r="K365" i="33"/>
  <c r="J365" i="33"/>
  <c r="L363" i="33"/>
  <c r="K363" i="33"/>
  <c r="J363" i="33"/>
  <c r="L364" i="33"/>
  <c r="K364" i="33"/>
  <c r="J364" i="33"/>
  <c r="L358" i="33"/>
  <c r="K358" i="33"/>
  <c r="J358" i="33"/>
  <c r="L357" i="33"/>
  <c r="K357" i="33"/>
  <c r="J357" i="33"/>
  <c r="L360" i="33"/>
  <c r="K360" i="33"/>
  <c r="J360" i="33"/>
  <c r="L350" i="33"/>
  <c r="K350" i="33"/>
  <c r="J350" i="33"/>
  <c r="L349" i="33"/>
  <c r="K349" i="33"/>
  <c r="J349" i="33"/>
  <c r="I365" i="33"/>
  <c r="H365" i="33"/>
  <c r="G365" i="33"/>
  <c r="I363" i="33"/>
  <c r="H363" i="33"/>
  <c r="G363" i="33"/>
  <c r="I364" i="33"/>
  <c r="H364" i="33"/>
  <c r="G364" i="33"/>
  <c r="I358" i="33"/>
  <c r="H358" i="33"/>
  <c r="G358" i="33"/>
  <c r="I357" i="33"/>
  <c r="H357" i="33"/>
  <c r="G357" i="33"/>
  <c r="I360" i="33"/>
  <c r="H360" i="33"/>
  <c r="G360" i="33"/>
  <c r="I350" i="33"/>
  <c r="H350" i="33"/>
  <c r="G350" i="33"/>
  <c r="I349" i="33"/>
  <c r="H349" i="33"/>
  <c r="G349" i="33"/>
  <c r="H354" i="33" l="1"/>
  <c r="K354" i="33"/>
  <c r="J366" i="33"/>
  <c r="K366" i="33"/>
  <c r="G366" i="33"/>
  <c r="L366" i="33"/>
  <c r="I354" i="33"/>
  <c r="H366" i="33"/>
  <c r="J354" i="33"/>
  <c r="I366" i="33"/>
  <c r="G354" i="33"/>
  <c r="L354" i="33"/>
  <c r="T149" i="32"/>
  <c r="U148" i="32"/>
  <c r="T142" i="32"/>
  <c r="U145" i="32"/>
  <c r="S150" i="32"/>
  <c r="T207" i="32"/>
  <c r="U206" i="32"/>
  <c r="T200" i="32"/>
  <c r="U203" i="32"/>
  <c r="S208" i="32"/>
  <c r="S207" i="32"/>
  <c r="T206" i="32"/>
  <c r="S200" i="32"/>
  <c r="T203" i="32"/>
  <c r="U201" i="32"/>
  <c r="S149" i="32"/>
  <c r="T148" i="32"/>
  <c r="S142" i="32"/>
  <c r="T145" i="32"/>
  <c r="U143" i="32"/>
  <c r="D61" i="32"/>
  <c r="D58" i="32"/>
  <c r="E56" i="32"/>
  <c r="F63" i="32"/>
  <c r="F62" i="32"/>
  <c r="F55" i="32"/>
  <c r="D56" i="32"/>
  <c r="E63" i="32"/>
  <c r="S206" i="32"/>
  <c r="S203" i="32"/>
  <c r="T201" i="32"/>
  <c r="U208" i="32"/>
  <c r="E62" i="32"/>
  <c r="F61" i="32"/>
  <c r="E55" i="32"/>
  <c r="F58" i="32"/>
  <c r="D63" i="32"/>
  <c r="S148" i="32"/>
  <c r="S145" i="32"/>
  <c r="T143" i="32"/>
  <c r="U150" i="32"/>
  <c r="U207" i="32"/>
  <c r="U200" i="32"/>
  <c r="S201" i="32"/>
  <c r="T208" i="32"/>
  <c r="D62" i="32"/>
  <c r="E61" i="32"/>
  <c r="D55" i="32"/>
  <c r="E58" i="32"/>
  <c r="F56" i="32"/>
  <c r="U149" i="32"/>
  <c r="U142" i="32"/>
  <c r="S143" i="32"/>
  <c r="T150" i="32"/>
  <c r="K206" i="33"/>
  <c r="K216" i="33"/>
  <c r="L213" i="33"/>
  <c r="K220" i="33"/>
  <c r="L219" i="33"/>
  <c r="J221" i="33"/>
  <c r="O205" i="33"/>
  <c r="M213" i="33"/>
  <c r="N214" i="33"/>
  <c r="M219" i="33"/>
  <c r="O221" i="33"/>
  <c r="K205" i="33"/>
  <c r="L206" i="33"/>
  <c r="J210" i="33"/>
  <c r="L216" i="33"/>
  <c r="J214" i="33"/>
  <c r="L220" i="33"/>
  <c r="K221" i="33"/>
  <c r="M206" i="33"/>
  <c r="O210" i="33"/>
  <c r="M216" i="33"/>
  <c r="N213" i="33"/>
  <c r="O214" i="33"/>
  <c r="M220" i="33"/>
  <c r="N219" i="33"/>
  <c r="J206" i="33"/>
  <c r="J216" i="33"/>
  <c r="K213" i="33"/>
  <c r="L214" i="33"/>
  <c r="J220" i="33"/>
  <c r="K219" i="33"/>
  <c r="N205" i="33"/>
  <c r="O206" i="33"/>
  <c r="O216" i="33"/>
  <c r="M214" i="33"/>
  <c r="O220" i="33"/>
  <c r="N221" i="33"/>
  <c r="L205" i="33"/>
  <c r="J213" i="33"/>
  <c r="K214" i="33"/>
  <c r="J219" i="33"/>
  <c r="L221" i="33"/>
  <c r="N206" i="33"/>
  <c r="N216" i="33"/>
  <c r="O213" i="33"/>
  <c r="N220" i="33"/>
  <c r="O219" i="33"/>
  <c r="M221" i="33"/>
  <c r="M205" i="33"/>
  <c r="J205" i="33"/>
  <c r="K351" i="33"/>
  <c r="I351" i="33"/>
  <c r="G359" i="33"/>
  <c r="H351" i="33"/>
  <c r="H359" i="33"/>
  <c r="J352" i="33"/>
  <c r="L352" i="33"/>
  <c r="J359" i="33"/>
  <c r="J361" i="33" s="1"/>
  <c r="L359" i="33"/>
  <c r="L361" i="33" s="1"/>
  <c r="G351" i="33"/>
  <c r="I359" i="33"/>
  <c r="I352" i="33"/>
  <c r="G352" i="33"/>
  <c r="H352" i="33"/>
  <c r="L351" i="33"/>
  <c r="J351" i="33"/>
  <c r="K352" i="33"/>
  <c r="K359" i="33"/>
  <c r="K361" i="33" s="1"/>
  <c r="J222" i="33" l="1"/>
  <c r="E64" i="32"/>
  <c r="F64" i="32"/>
  <c r="S209" i="32"/>
  <c r="S151" i="32"/>
  <c r="T151" i="32"/>
  <c r="T209" i="32"/>
  <c r="U209" i="32"/>
  <c r="U151" i="32"/>
  <c r="D64" i="32"/>
  <c r="O222" i="33"/>
  <c r="K210" i="33"/>
  <c r="K222" i="33"/>
  <c r="I361" i="33"/>
  <c r="M210" i="33"/>
  <c r="G361" i="33"/>
  <c r="N210" i="33"/>
  <c r="L222" i="33"/>
  <c r="M222" i="33"/>
  <c r="L210" i="33"/>
  <c r="N222" i="33"/>
  <c r="H361" i="33"/>
  <c r="F51" i="32"/>
  <c r="T131" i="32"/>
  <c r="T129" i="32"/>
  <c r="E45" i="32"/>
  <c r="F44" i="32"/>
  <c r="U132" i="32"/>
  <c r="T190" i="32"/>
  <c r="S189" i="32"/>
  <c r="U195" i="32"/>
  <c r="U136" i="32"/>
  <c r="S194" i="32"/>
  <c r="S191" i="32"/>
  <c r="U133" i="32"/>
  <c r="E50" i="32"/>
  <c r="T191" i="32"/>
  <c r="T189" i="32"/>
  <c r="D44" i="32"/>
  <c r="D46" i="32"/>
  <c r="F42" i="32"/>
  <c r="S131" i="32"/>
  <c r="S137" i="32"/>
  <c r="D50" i="32"/>
  <c r="E44" i="32"/>
  <c r="U190" i="32"/>
  <c r="U138" i="32"/>
  <c r="T194" i="32"/>
  <c r="T136" i="32"/>
  <c r="U187" i="32"/>
  <c r="E42" i="32"/>
  <c r="S196" i="32"/>
  <c r="D49" i="32"/>
  <c r="D45" i="32"/>
  <c r="T132" i="32"/>
  <c r="S136" i="32"/>
  <c r="T137" i="32"/>
  <c r="F46" i="32"/>
  <c r="F50" i="32"/>
  <c r="S195" i="32"/>
  <c r="S132" i="32"/>
  <c r="U194" i="32"/>
  <c r="E51" i="32"/>
  <c r="T138" i="32"/>
  <c r="T133" i="32"/>
  <c r="E49" i="32"/>
  <c r="U137" i="32"/>
  <c r="U131" i="32"/>
  <c r="F45" i="32"/>
  <c r="S190" i="32"/>
  <c r="U189" i="32"/>
  <c r="T195" i="32"/>
  <c r="S133" i="32"/>
  <c r="U196" i="32"/>
  <c r="U191" i="32"/>
  <c r="U129" i="32"/>
  <c r="T187" i="32"/>
  <c r="F49" i="32"/>
  <c r="S138" i="32"/>
  <c r="D51" i="32"/>
  <c r="T196" i="32"/>
  <c r="E46" i="32"/>
  <c r="M208" i="33"/>
  <c r="M215" i="33"/>
  <c r="M217" i="33" s="1"/>
  <c r="N207" i="33"/>
  <c r="K215" i="33"/>
  <c r="K217" i="33" s="1"/>
  <c r="N215" i="33"/>
  <c r="N217" i="33" s="1"/>
  <c r="O208" i="33"/>
  <c r="J215" i="33"/>
  <c r="J217" i="33" s="1"/>
  <c r="O207" i="33"/>
  <c r="L207" i="33"/>
  <c r="J208" i="33"/>
  <c r="N208" i="33"/>
  <c r="L215" i="33"/>
  <c r="L217" i="33" s="1"/>
  <c r="O215" i="33"/>
  <c r="O217" i="33" s="1"/>
  <c r="K208" i="33"/>
  <c r="M207" i="33"/>
  <c r="J207" i="33"/>
  <c r="L208" i="33"/>
  <c r="K207" i="33"/>
  <c r="D42" i="32"/>
  <c r="S187" i="32"/>
  <c r="S129" i="32"/>
  <c r="F52" i="32" l="1"/>
  <c r="E52" i="32"/>
  <c r="T192" i="32"/>
  <c r="S192" i="32"/>
  <c r="S139" i="32"/>
  <c r="D52" i="32"/>
  <c r="S197" i="32"/>
  <c r="U192" i="32"/>
  <c r="U134" i="32"/>
  <c r="U197" i="32"/>
  <c r="T139" i="32"/>
  <c r="T152" i="32" s="1"/>
  <c r="D47" i="32"/>
  <c r="D65" i="32" s="1"/>
  <c r="U139" i="32"/>
  <c r="T134" i="32"/>
  <c r="T197" i="32"/>
  <c r="T210" i="32" s="1"/>
  <c r="E47" i="32"/>
  <c r="E65" i="32" s="1"/>
  <c r="S134" i="32"/>
  <c r="S152" i="32" s="1"/>
  <c r="F47" i="32"/>
  <c r="F65" i="32" s="1"/>
  <c r="S210" i="32" l="1"/>
  <c r="U152" i="32"/>
  <c r="U210" i="32"/>
  <c r="F61" i="33" l="1"/>
  <c r="D62" i="33"/>
  <c r="D72" i="33"/>
  <c r="E69" i="33"/>
  <c r="D69" i="33"/>
  <c r="E70" i="33"/>
  <c r="D75" i="33"/>
  <c r="F77" i="33"/>
  <c r="F70" i="33"/>
  <c r="D76" i="33"/>
  <c r="E75" i="33"/>
  <c r="E61" i="33"/>
  <c r="F62" i="33"/>
  <c r="F72" i="33"/>
  <c r="D70" i="33"/>
  <c r="F76" i="33"/>
  <c r="E77" i="33"/>
  <c r="E62" i="33"/>
  <c r="E72" i="33"/>
  <c r="F69" i="33"/>
  <c r="E76" i="33"/>
  <c r="F75" i="33"/>
  <c r="D77" i="33"/>
  <c r="D61" i="33"/>
  <c r="F78" i="33" l="1"/>
  <c r="D66" i="33"/>
  <c r="E66" i="33"/>
  <c r="D78" i="33"/>
  <c r="F66" i="33"/>
  <c r="E78" i="33"/>
  <c r="D63" i="33"/>
  <c r="F63" i="33"/>
  <c r="I205" i="33"/>
  <c r="G213" i="33"/>
  <c r="H214" i="33"/>
  <c r="G219" i="33"/>
  <c r="I221" i="33"/>
  <c r="D71" i="33"/>
  <c r="D73" i="33" s="1"/>
  <c r="F64" i="33"/>
  <c r="H205" i="33"/>
  <c r="I206" i="33"/>
  <c r="I216" i="33"/>
  <c r="G214" i="33"/>
  <c r="I220" i="33"/>
  <c r="H221" i="33"/>
  <c r="F71" i="33"/>
  <c r="F73" i="33" s="1"/>
  <c r="E71" i="33"/>
  <c r="E73" i="33" s="1"/>
  <c r="H206" i="33"/>
  <c r="H216" i="33"/>
  <c r="I213" i="33"/>
  <c r="H220" i="33"/>
  <c r="I219" i="33"/>
  <c r="I222" i="33" s="1"/>
  <c r="G221" i="33"/>
  <c r="E63" i="33"/>
  <c r="G206" i="33"/>
  <c r="I210" i="33"/>
  <c r="G216" i="33"/>
  <c r="H213" i="33"/>
  <c r="I214" i="33"/>
  <c r="G220" i="33"/>
  <c r="H219" i="33"/>
  <c r="E64" i="33"/>
  <c r="D64" i="33"/>
  <c r="G205" i="33"/>
  <c r="H222" i="33" l="1"/>
  <c r="G210" i="33"/>
  <c r="H210" i="33"/>
  <c r="G222" i="33"/>
  <c r="I207" i="33"/>
  <c r="I208" i="33"/>
  <c r="H208" i="33"/>
  <c r="G207" i="33"/>
  <c r="G215" i="33"/>
  <c r="G217" i="33" s="1"/>
  <c r="H215" i="33"/>
  <c r="H217" i="33" s="1"/>
  <c r="G208" i="33"/>
  <c r="I215" i="33"/>
  <c r="I217" i="33" s="1"/>
  <c r="H207" i="33"/>
  <c r="R365" i="33" l="1"/>
  <c r="Q365" i="33"/>
  <c r="P365" i="33"/>
  <c r="R363" i="33"/>
  <c r="Q363" i="33"/>
  <c r="P363" i="33"/>
  <c r="R364" i="33"/>
  <c r="Q364" i="33"/>
  <c r="P364" i="33"/>
  <c r="R358" i="33"/>
  <c r="Q358" i="33"/>
  <c r="P358" i="33"/>
  <c r="R357" i="33"/>
  <c r="Q357" i="33"/>
  <c r="P357" i="33"/>
  <c r="R360" i="33"/>
  <c r="Q360" i="33"/>
  <c r="P360" i="33"/>
  <c r="R350" i="33"/>
  <c r="Q350" i="33"/>
  <c r="P350" i="33"/>
  <c r="R349" i="33"/>
  <c r="Q349" i="33"/>
  <c r="P349" i="33"/>
  <c r="R354" i="33" l="1"/>
  <c r="R366" i="33"/>
  <c r="Q354" i="33"/>
  <c r="P366" i="33"/>
  <c r="Q366" i="33"/>
  <c r="P354" i="33"/>
  <c r="R359" i="33"/>
  <c r="R361" i="33" s="1"/>
  <c r="P351" i="33"/>
  <c r="P352" i="33"/>
  <c r="R351" i="33"/>
  <c r="P359" i="33"/>
  <c r="P361" i="33" s="1"/>
  <c r="R352" i="33"/>
  <c r="Q351" i="33"/>
  <c r="Q359" i="33"/>
  <c r="Q361" i="33" s="1"/>
  <c r="Q352" i="33"/>
  <c r="M349" i="33" l="1"/>
  <c r="N349" i="33"/>
  <c r="T349" i="33" s="1"/>
  <c r="M419" i="33" s="1"/>
  <c r="O349" i="33"/>
  <c r="M350" i="33"/>
  <c r="N350" i="33"/>
  <c r="O350" i="33"/>
  <c r="M354" i="33"/>
  <c r="M360" i="33"/>
  <c r="N360" i="33"/>
  <c r="O360" i="33"/>
  <c r="M357" i="33"/>
  <c r="N357" i="33"/>
  <c r="O357" i="33"/>
  <c r="U357" i="33" s="1"/>
  <c r="N427" i="33" s="1"/>
  <c r="M358" i="33"/>
  <c r="N358" i="33"/>
  <c r="O358" i="33"/>
  <c r="M364" i="33"/>
  <c r="N364" i="33"/>
  <c r="O364" i="33"/>
  <c r="M363" i="33"/>
  <c r="N363" i="33"/>
  <c r="O363" i="33"/>
  <c r="M365" i="33"/>
  <c r="N365" i="33"/>
  <c r="O365" i="33"/>
  <c r="N354" i="33" l="1"/>
  <c r="T365" i="33"/>
  <c r="M435" i="33" s="1"/>
  <c r="U364" i="33"/>
  <c r="N434" i="33" s="1"/>
  <c r="S358" i="33"/>
  <c r="L428" i="33" s="1"/>
  <c r="U360" i="33"/>
  <c r="N430" i="33" s="1"/>
  <c r="U383" i="33"/>
  <c r="F429" i="33" s="1"/>
  <c r="S354" i="33"/>
  <c r="L424" i="33" s="1"/>
  <c r="U349" i="33"/>
  <c r="N419" i="33" s="1"/>
  <c r="S365" i="33"/>
  <c r="L435" i="33" s="1"/>
  <c r="O366" i="33"/>
  <c r="U363" i="33"/>
  <c r="N433" i="33" s="1"/>
  <c r="T387" i="33"/>
  <c r="E433" i="33" s="1"/>
  <c r="T364" i="33"/>
  <c r="M434" i="33" s="1"/>
  <c r="T360" i="33"/>
  <c r="M430" i="33" s="1"/>
  <c r="U350" i="33"/>
  <c r="N420" i="33" s="1"/>
  <c r="N366" i="33"/>
  <c r="T363" i="33"/>
  <c r="M433" i="33" s="1"/>
  <c r="S364" i="33"/>
  <c r="L434" i="33" s="1"/>
  <c r="U358" i="33"/>
  <c r="N428" i="33" s="1"/>
  <c r="T357" i="33"/>
  <c r="M427" i="33" s="1"/>
  <c r="S360" i="33"/>
  <c r="L430" i="33" s="1"/>
  <c r="O354" i="33"/>
  <c r="T350" i="33"/>
  <c r="M420" i="33" s="1"/>
  <c r="S349" i="33"/>
  <c r="L419" i="33" s="1"/>
  <c r="O419" i="33" s="1"/>
  <c r="U365" i="33"/>
  <c r="N435" i="33" s="1"/>
  <c r="M366" i="33"/>
  <c r="S363" i="33"/>
  <c r="L433" i="33" s="1"/>
  <c r="O433" i="33" s="1"/>
  <c r="T358" i="33"/>
  <c r="M428" i="33" s="1"/>
  <c r="S357" i="33"/>
  <c r="L427" i="33" s="1"/>
  <c r="T354" i="33"/>
  <c r="M424" i="33" s="1"/>
  <c r="S350" i="33"/>
  <c r="L420" i="33" s="1"/>
  <c r="O420" i="33" s="1"/>
  <c r="S121" i="32"/>
  <c r="U116" i="32"/>
  <c r="T113" i="32"/>
  <c r="U119" i="32"/>
  <c r="T120" i="32"/>
  <c r="E24" i="33"/>
  <c r="F21" i="33"/>
  <c r="E28" i="33"/>
  <c r="F27" i="33"/>
  <c r="D29" i="33"/>
  <c r="F33" i="32"/>
  <c r="F26" i="32"/>
  <c r="D27" i="32"/>
  <c r="E34" i="32"/>
  <c r="U114" i="32"/>
  <c r="T116" i="32"/>
  <c r="S113" i="32"/>
  <c r="T119" i="32"/>
  <c r="S120" i="32"/>
  <c r="E33" i="32"/>
  <c r="F32" i="32"/>
  <c r="F29" i="32"/>
  <c r="D34" i="32"/>
  <c r="D33" i="32"/>
  <c r="E32" i="32"/>
  <c r="D26" i="32"/>
  <c r="E29" i="32"/>
  <c r="F27" i="32"/>
  <c r="T121" i="32"/>
  <c r="S114" i="32"/>
  <c r="U113" i="32"/>
  <c r="U120" i="32"/>
  <c r="E26" i="32"/>
  <c r="D32" i="32"/>
  <c r="D29" i="32"/>
  <c r="E27" i="32"/>
  <c r="F34" i="32"/>
  <c r="U121" i="32"/>
  <c r="T114" i="32"/>
  <c r="S116" i="32"/>
  <c r="S119" i="32"/>
  <c r="S122" i="32" s="1"/>
  <c r="K34" i="32"/>
  <c r="J27" i="32"/>
  <c r="L26" i="32"/>
  <c r="L33" i="32"/>
  <c r="G34" i="32"/>
  <c r="I29" i="32"/>
  <c r="H26" i="32"/>
  <c r="I32" i="32"/>
  <c r="H33" i="32"/>
  <c r="O56" i="32"/>
  <c r="N58" i="32"/>
  <c r="M55" i="32"/>
  <c r="N61" i="32"/>
  <c r="M62" i="32"/>
  <c r="K63" i="32"/>
  <c r="J56" i="32"/>
  <c r="L55" i="32"/>
  <c r="L62" i="32"/>
  <c r="H63" i="32"/>
  <c r="G56" i="32"/>
  <c r="I55" i="32"/>
  <c r="I62" i="32"/>
  <c r="X27" i="32"/>
  <c r="W29" i="32"/>
  <c r="V26" i="32"/>
  <c r="W32" i="32"/>
  <c r="V33" i="32"/>
  <c r="O34" i="32"/>
  <c r="N27" i="32"/>
  <c r="M29" i="32"/>
  <c r="M32" i="32"/>
  <c r="I121" i="32"/>
  <c r="H114" i="32"/>
  <c r="G116" i="32"/>
  <c r="G119" i="32"/>
  <c r="L34" i="32"/>
  <c r="K27" i="32"/>
  <c r="J29" i="32"/>
  <c r="J32" i="32"/>
  <c r="H34" i="32"/>
  <c r="G27" i="32"/>
  <c r="I26" i="32"/>
  <c r="I33" i="32"/>
  <c r="M63" i="32"/>
  <c r="O58" i="32"/>
  <c r="N55" i="32"/>
  <c r="O61" i="32"/>
  <c r="N62" i="32"/>
  <c r="L63" i="32"/>
  <c r="K56" i="32"/>
  <c r="J58" i="32"/>
  <c r="J61" i="32"/>
  <c r="I63" i="32"/>
  <c r="H56" i="32"/>
  <c r="G58" i="32"/>
  <c r="G61" i="32"/>
  <c r="V34" i="32"/>
  <c r="X29" i="32"/>
  <c r="W26" i="32"/>
  <c r="X32" i="32"/>
  <c r="W33" i="32"/>
  <c r="O27" i="32"/>
  <c r="N29" i="32"/>
  <c r="M26" i="32"/>
  <c r="N32" i="32"/>
  <c r="M33" i="32"/>
  <c r="I114" i="32"/>
  <c r="H116" i="32"/>
  <c r="G113" i="32"/>
  <c r="H119" i="32"/>
  <c r="G120" i="32"/>
  <c r="L27" i="32"/>
  <c r="K29" i="32"/>
  <c r="J26" i="32"/>
  <c r="K32" i="32"/>
  <c r="J33" i="32"/>
  <c r="I34" i="32"/>
  <c r="H27" i="32"/>
  <c r="G29" i="32"/>
  <c r="G32" i="32"/>
  <c r="N63" i="32"/>
  <c r="M56" i="32"/>
  <c r="O55" i="32"/>
  <c r="O62" i="32"/>
  <c r="L56" i="32"/>
  <c r="K58" i="32"/>
  <c r="J55" i="32"/>
  <c r="K61" i="32"/>
  <c r="J62" i="32"/>
  <c r="I56" i="32"/>
  <c r="H58" i="32"/>
  <c r="G55" i="32"/>
  <c r="H61" i="32"/>
  <c r="G62" i="32"/>
  <c r="W34" i="32"/>
  <c r="V27" i="32"/>
  <c r="X26" i="32"/>
  <c r="X33" i="32"/>
  <c r="M34" i="32"/>
  <c r="O29" i="32"/>
  <c r="N26" i="32"/>
  <c r="O32" i="32"/>
  <c r="N33" i="32"/>
  <c r="G121" i="32"/>
  <c r="I116" i="32"/>
  <c r="H113" i="32"/>
  <c r="J34" i="32"/>
  <c r="L29" i="32"/>
  <c r="K26" i="32"/>
  <c r="L32" i="32"/>
  <c r="K33" i="32"/>
  <c r="I27" i="32"/>
  <c r="H29" i="32"/>
  <c r="G26" i="32"/>
  <c r="H32" i="32"/>
  <c r="G33" i="32"/>
  <c r="O63" i="32"/>
  <c r="N56" i="32"/>
  <c r="M58" i="32"/>
  <c r="M61" i="32"/>
  <c r="M64" i="32" s="1"/>
  <c r="J63" i="32"/>
  <c r="L58" i="32"/>
  <c r="K55" i="32"/>
  <c r="L61" i="32"/>
  <c r="L64" i="32" s="1"/>
  <c r="K62" i="32"/>
  <c r="G63" i="32"/>
  <c r="I58" i="32"/>
  <c r="H55" i="32"/>
  <c r="I61" i="32"/>
  <c r="I64" i="32" s="1"/>
  <c r="H62" i="32"/>
  <c r="X34" i="32"/>
  <c r="W27" i="32"/>
  <c r="V29" i="32"/>
  <c r="V32" i="32"/>
  <c r="N34" i="32"/>
  <c r="M27" i="32"/>
  <c r="O26" i="32"/>
  <c r="O33" i="32"/>
  <c r="H121" i="32"/>
  <c r="G114" i="32"/>
  <c r="I113" i="32"/>
  <c r="I85" i="32"/>
  <c r="H87" i="32"/>
  <c r="G84" i="32"/>
  <c r="H90" i="32"/>
  <c r="G91" i="32"/>
  <c r="U63" i="32"/>
  <c r="T56" i="32"/>
  <c r="S58" i="32"/>
  <c r="S61" i="32"/>
  <c r="R63" i="32"/>
  <c r="Q56" i="32"/>
  <c r="P58" i="32"/>
  <c r="P61" i="32"/>
  <c r="L121" i="32"/>
  <c r="K114" i="32"/>
  <c r="J116" i="32"/>
  <c r="J119" i="32"/>
  <c r="O121" i="32"/>
  <c r="N114" i="32"/>
  <c r="M116" i="32"/>
  <c r="M119" i="32"/>
  <c r="V121" i="32"/>
  <c r="X116" i="32"/>
  <c r="W113" i="32"/>
  <c r="X119" i="32"/>
  <c r="W120" i="32"/>
  <c r="O150" i="32"/>
  <c r="N143" i="32"/>
  <c r="M145" i="32"/>
  <c r="M148" i="32"/>
  <c r="J150" i="32"/>
  <c r="L145" i="32"/>
  <c r="K142" i="32"/>
  <c r="L148" i="32"/>
  <c r="K149" i="32"/>
  <c r="G150" i="32"/>
  <c r="I145" i="32"/>
  <c r="H142" i="32"/>
  <c r="I148" i="32"/>
  <c r="H149" i="32"/>
  <c r="X143" i="32"/>
  <c r="W145" i="32"/>
  <c r="V142" i="32"/>
  <c r="W148" i="32"/>
  <c r="V149" i="32"/>
  <c r="H179" i="32"/>
  <c r="G172" i="32"/>
  <c r="I171" i="32"/>
  <c r="I178" i="32"/>
  <c r="U172" i="32"/>
  <c r="T174" i="32"/>
  <c r="S171" i="32"/>
  <c r="T177" i="32"/>
  <c r="S178" i="32"/>
  <c r="Q179" i="32"/>
  <c r="P172" i="32"/>
  <c r="R171" i="32"/>
  <c r="R178" i="32"/>
  <c r="P208" i="32"/>
  <c r="R203" i="32"/>
  <c r="Q200" i="32"/>
  <c r="R206" i="32"/>
  <c r="Q207" i="32"/>
  <c r="K208" i="32"/>
  <c r="J201" i="32"/>
  <c r="L200" i="32"/>
  <c r="L207" i="32"/>
  <c r="G92" i="32"/>
  <c r="I87" i="32"/>
  <c r="H84" i="32"/>
  <c r="I90" i="32"/>
  <c r="H91" i="32"/>
  <c r="U56" i="32"/>
  <c r="T58" i="32"/>
  <c r="S55" i="32"/>
  <c r="T61" i="32"/>
  <c r="S62" i="32"/>
  <c r="R56" i="32"/>
  <c r="Q58" i="32"/>
  <c r="P55" i="32"/>
  <c r="Q61" i="32"/>
  <c r="P62" i="32"/>
  <c r="L114" i="32"/>
  <c r="K116" i="32"/>
  <c r="J113" i="32"/>
  <c r="K119" i="32"/>
  <c r="J120" i="32"/>
  <c r="O114" i="32"/>
  <c r="N116" i="32"/>
  <c r="M113" i="32"/>
  <c r="N119" i="32"/>
  <c r="M120" i="32"/>
  <c r="W121" i="32"/>
  <c r="V114" i="32"/>
  <c r="X113" i="32"/>
  <c r="X120" i="32"/>
  <c r="O143" i="32"/>
  <c r="N145" i="32"/>
  <c r="M142" i="32"/>
  <c r="N148" i="32"/>
  <c r="M149" i="32"/>
  <c r="K150" i="32"/>
  <c r="J143" i="32"/>
  <c r="L142" i="32"/>
  <c r="L149" i="32"/>
  <c r="H150" i="32"/>
  <c r="G143" i="32"/>
  <c r="I142" i="32"/>
  <c r="I149" i="32"/>
  <c r="V150" i="32"/>
  <c r="X145" i="32"/>
  <c r="W142" i="32"/>
  <c r="X148" i="32"/>
  <c r="W149" i="32"/>
  <c r="I179" i="32"/>
  <c r="H172" i="32"/>
  <c r="G174" i="32"/>
  <c r="G177" i="32"/>
  <c r="S179" i="32"/>
  <c r="U174" i="32"/>
  <c r="T171" i="32"/>
  <c r="U177" i="32"/>
  <c r="T178" i="32"/>
  <c r="R179" i="32"/>
  <c r="Q172" i="32"/>
  <c r="P174" i="32"/>
  <c r="P177" i="32"/>
  <c r="Q208" i="32"/>
  <c r="P201" i="32"/>
  <c r="R200" i="32"/>
  <c r="R207" i="32"/>
  <c r="L208" i="32"/>
  <c r="K201" i="32"/>
  <c r="J203" i="32"/>
  <c r="J206" i="32"/>
  <c r="I119" i="32"/>
  <c r="H120" i="32"/>
  <c r="H92" i="32"/>
  <c r="G85" i="32"/>
  <c r="I84" i="32"/>
  <c r="I91" i="32"/>
  <c r="S63" i="32"/>
  <c r="U58" i="32"/>
  <c r="T55" i="32"/>
  <c r="U61" i="32"/>
  <c r="T62" i="32"/>
  <c r="P63" i="32"/>
  <c r="R58" i="32"/>
  <c r="Q55" i="32"/>
  <c r="R61" i="32"/>
  <c r="Q62" i="32"/>
  <c r="J121" i="32"/>
  <c r="L116" i="32"/>
  <c r="K113" i="32"/>
  <c r="L119" i="32"/>
  <c r="K120" i="32"/>
  <c r="M121" i="32"/>
  <c r="O116" i="32"/>
  <c r="N113" i="32"/>
  <c r="O119" i="32"/>
  <c r="N120" i="32"/>
  <c r="X121" i="32"/>
  <c r="W114" i="32"/>
  <c r="V116" i="32"/>
  <c r="V119" i="32"/>
  <c r="M150" i="32"/>
  <c r="O145" i="32"/>
  <c r="N142" i="32"/>
  <c r="O148" i="32"/>
  <c r="N149" i="32"/>
  <c r="L150" i="32"/>
  <c r="K143" i="32"/>
  <c r="J145" i="32"/>
  <c r="J148" i="32"/>
  <c r="I150" i="32"/>
  <c r="H143" i="32"/>
  <c r="G145" i="32"/>
  <c r="G148" i="32"/>
  <c r="W150" i="32"/>
  <c r="V143" i="32"/>
  <c r="X142" i="32"/>
  <c r="X149" i="32"/>
  <c r="I172" i="32"/>
  <c r="H174" i="32"/>
  <c r="G171" i="32"/>
  <c r="H177" i="32"/>
  <c r="G178" i="32"/>
  <c r="T179" i="32"/>
  <c r="S172" i="32"/>
  <c r="U171" i="32"/>
  <c r="U178" i="32"/>
  <c r="R172" i="32"/>
  <c r="Q174" i="32"/>
  <c r="P171" i="32"/>
  <c r="Q177" i="32"/>
  <c r="P178" i="32"/>
  <c r="R208" i="32"/>
  <c r="Q201" i="32"/>
  <c r="P203" i="32"/>
  <c r="P206" i="32"/>
  <c r="L201" i="32"/>
  <c r="K203" i="32"/>
  <c r="J200" i="32"/>
  <c r="K206" i="32"/>
  <c r="J207" i="32"/>
  <c r="I120" i="32"/>
  <c r="I92" i="32"/>
  <c r="H85" i="32"/>
  <c r="G90" i="32"/>
  <c r="T63" i="32"/>
  <c r="S56" i="32"/>
  <c r="U55" i="32"/>
  <c r="U62" i="32"/>
  <c r="Q63" i="32"/>
  <c r="P56" i="32"/>
  <c r="R55" i="32"/>
  <c r="R62" i="32"/>
  <c r="K121" i="32"/>
  <c r="J114" i="32"/>
  <c r="L113" i="32"/>
  <c r="L120" i="32"/>
  <c r="N121" i="32"/>
  <c r="M114" i="32"/>
  <c r="O113" i="32"/>
  <c r="O120" i="32"/>
  <c r="X114" i="32"/>
  <c r="W116" i="32"/>
  <c r="V113" i="32"/>
  <c r="W119" i="32"/>
  <c r="V120" i="32"/>
  <c r="N150" i="32"/>
  <c r="M143" i="32"/>
  <c r="O142" i="32"/>
  <c r="O149" i="32"/>
  <c r="L143" i="32"/>
  <c r="K145" i="32"/>
  <c r="J142" i="32"/>
  <c r="K148" i="32"/>
  <c r="J149" i="32"/>
  <c r="I143" i="32"/>
  <c r="H145" i="32"/>
  <c r="G142" i="32"/>
  <c r="H148" i="32"/>
  <c r="H151" i="32" s="1"/>
  <c r="G149" i="32"/>
  <c r="X150" i="32"/>
  <c r="W143" i="32"/>
  <c r="V145" i="32"/>
  <c r="V148" i="32"/>
  <c r="G179" i="32"/>
  <c r="I174" i="32"/>
  <c r="H171" i="32"/>
  <c r="I177" i="32"/>
  <c r="H178" i="32"/>
  <c r="U179" i="32"/>
  <c r="T172" i="32"/>
  <c r="S174" i="32"/>
  <c r="S177" i="32"/>
  <c r="P179" i="32"/>
  <c r="R174" i="32"/>
  <c r="Q171" i="32"/>
  <c r="R177" i="32"/>
  <c r="Q178" i="32"/>
  <c r="R201" i="32"/>
  <c r="Q203" i="32"/>
  <c r="P200" i="32"/>
  <c r="Q206" i="32"/>
  <c r="P207" i="32"/>
  <c r="J208" i="32"/>
  <c r="L203" i="32"/>
  <c r="K200" i="32"/>
  <c r="L206" i="32"/>
  <c r="L209" i="32" s="1"/>
  <c r="K207" i="32"/>
  <c r="D24" i="33"/>
  <c r="E21" i="33"/>
  <c r="F22" i="33"/>
  <c r="D28" i="33"/>
  <c r="E27" i="33"/>
  <c r="D21" i="33"/>
  <c r="E22" i="33"/>
  <c r="D27" i="33"/>
  <c r="D30" i="33" s="1"/>
  <c r="F29" i="33"/>
  <c r="D18" i="33"/>
  <c r="F24" i="33"/>
  <c r="D22" i="33"/>
  <c r="F28" i="33"/>
  <c r="E29" i="33"/>
  <c r="J29" i="33"/>
  <c r="L27" i="33"/>
  <c r="K28" i="33"/>
  <c r="L21" i="33"/>
  <c r="K24" i="33"/>
  <c r="L14" i="33"/>
  <c r="K13" i="33"/>
  <c r="G29" i="33"/>
  <c r="I27" i="33"/>
  <c r="H28" i="33"/>
  <c r="I21" i="33"/>
  <c r="H24" i="33"/>
  <c r="I14" i="33"/>
  <c r="H13" i="33"/>
  <c r="L53" i="33"/>
  <c r="J51" i="33"/>
  <c r="K46" i="33"/>
  <c r="J45" i="33"/>
  <c r="J38" i="33"/>
  <c r="K29" i="33"/>
  <c r="L28" i="33"/>
  <c r="J22" i="33"/>
  <c r="L24" i="33"/>
  <c r="J18" i="33"/>
  <c r="L13" i="33"/>
  <c r="H29" i="33"/>
  <c r="I28" i="33"/>
  <c r="G22" i="33"/>
  <c r="I24" i="33"/>
  <c r="G18" i="33"/>
  <c r="I13" i="33"/>
  <c r="K51" i="33"/>
  <c r="J52" i="33"/>
  <c r="L46" i="33"/>
  <c r="K45" i="33"/>
  <c r="J48" i="33"/>
  <c r="L42" i="33"/>
  <c r="K38" i="33"/>
  <c r="L29" i="33"/>
  <c r="J27" i="33"/>
  <c r="K22" i="33"/>
  <c r="J21" i="33"/>
  <c r="K18" i="33"/>
  <c r="J14" i="33"/>
  <c r="I29" i="33"/>
  <c r="G27" i="33"/>
  <c r="H22" i="33"/>
  <c r="G21" i="33"/>
  <c r="H18" i="33"/>
  <c r="G14" i="33"/>
  <c r="J53" i="33"/>
  <c r="L51" i="33"/>
  <c r="K52" i="33"/>
  <c r="L45" i="33"/>
  <c r="K48" i="33"/>
  <c r="L38" i="33"/>
  <c r="K37" i="33"/>
  <c r="K27" i="33"/>
  <c r="J28" i="33"/>
  <c r="L22" i="33"/>
  <c r="K21" i="33"/>
  <c r="J24" i="33"/>
  <c r="L18" i="33"/>
  <c r="K14" i="33"/>
  <c r="H27" i="33"/>
  <c r="G28" i="33"/>
  <c r="I22" i="33"/>
  <c r="H21" i="33"/>
  <c r="G24" i="33"/>
  <c r="I18" i="33"/>
  <c r="H14" i="33"/>
  <c r="K53" i="33"/>
  <c r="L52" i="33"/>
  <c r="J46" i="33"/>
  <c r="L48" i="33"/>
  <c r="J42" i="33"/>
  <c r="L37" i="33"/>
  <c r="H51" i="33"/>
  <c r="G52" i="33"/>
  <c r="I46" i="33"/>
  <c r="H45" i="33"/>
  <c r="G48" i="33"/>
  <c r="H38" i="33"/>
  <c r="U29" i="33"/>
  <c r="S27" i="33"/>
  <c r="T22" i="33"/>
  <c r="S21" i="33"/>
  <c r="S14" i="33"/>
  <c r="Q29" i="33"/>
  <c r="R28" i="33"/>
  <c r="P22" i="33"/>
  <c r="R24" i="33"/>
  <c r="R13" i="33"/>
  <c r="F101" i="33"/>
  <c r="D99" i="33"/>
  <c r="E94" i="33"/>
  <c r="D93" i="33"/>
  <c r="D86" i="33"/>
  <c r="Q53" i="33"/>
  <c r="R52" i="33"/>
  <c r="P46" i="33"/>
  <c r="R48" i="33"/>
  <c r="R37" i="33"/>
  <c r="M53" i="33"/>
  <c r="O51" i="33"/>
  <c r="N52" i="33"/>
  <c r="O45" i="33"/>
  <c r="N48" i="33"/>
  <c r="O38" i="33"/>
  <c r="N37" i="33"/>
  <c r="L101" i="33"/>
  <c r="J99" i="33"/>
  <c r="K94" i="33"/>
  <c r="J93" i="33"/>
  <c r="H101" i="33"/>
  <c r="I100" i="33"/>
  <c r="G94" i="33"/>
  <c r="I96" i="33"/>
  <c r="I85" i="33"/>
  <c r="R101" i="33"/>
  <c r="P99" i="33"/>
  <c r="Q94" i="33"/>
  <c r="P93" i="33"/>
  <c r="P86" i="33"/>
  <c r="K147" i="33"/>
  <c r="J148" i="33"/>
  <c r="L142" i="33"/>
  <c r="K141" i="33"/>
  <c r="J144" i="33"/>
  <c r="K134" i="33"/>
  <c r="H147" i="33"/>
  <c r="G148" i="33"/>
  <c r="I142" i="33"/>
  <c r="H141" i="33"/>
  <c r="G144" i="33"/>
  <c r="H134" i="33"/>
  <c r="U125" i="33"/>
  <c r="S123" i="33"/>
  <c r="T118" i="33"/>
  <c r="S117" i="33"/>
  <c r="S110" i="33"/>
  <c r="Q125" i="33"/>
  <c r="R124" i="33"/>
  <c r="P118" i="33"/>
  <c r="R120" i="33"/>
  <c r="R109" i="33"/>
  <c r="O125" i="33"/>
  <c r="M123" i="33"/>
  <c r="N118" i="33"/>
  <c r="M117" i="33"/>
  <c r="M110" i="33"/>
  <c r="K125" i="33"/>
  <c r="L124" i="33"/>
  <c r="J118" i="33"/>
  <c r="L120" i="33"/>
  <c r="L109" i="33"/>
  <c r="H123" i="33"/>
  <c r="G124" i="33"/>
  <c r="I118" i="33"/>
  <c r="H117" i="33"/>
  <c r="H110" i="33"/>
  <c r="T99" i="33"/>
  <c r="S100" i="33"/>
  <c r="U94" i="33"/>
  <c r="T93" i="33"/>
  <c r="S96" i="33"/>
  <c r="G53" i="33"/>
  <c r="I51" i="33"/>
  <c r="H52" i="33"/>
  <c r="I45" i="33"/>
  <c r="H48" i="33"/>
  <c r="I38" i="33"/>
  <c r="H37" i="33"/>
  <c r="T27" i="33"/>
  <c r="S28" i="33"/>
  <c r="U22" i="33"/>
  <c r="T21" i="33"/>
  <c r="S24" i="33"/>
  <c r="U18" i="33"/>
  <c r="T14" i="33"/>
  <c r="R29" i="33"/>
  <c r="P27" i="33"/>
  <c r="Q22" i="33"/>
  <c r="P21" i="33"/>
  <c r="Q18" i="33"/>
  <c r="P14" i="33"/>
  <c r="E99" i="33"/>
  <c r="D100" i="33"/>
  <c r="F94" i="33"/>
  <c r="E93" i="33"/>
  <c r="D96" i="33"/>
  <c r="F90" i="33"/>
  <c r="E86" i="33"/>
  <c r="R53" i="33"/>
  <c r="P51" i="33"/>
  <c r="Q46" i="33"/>
  <c r="P45" i="33"/>
  <c r="Q42" i="33"/>
  <c r="P38" i="33"/>
  <c r="N53" i="33"/>
  <c r="O52" i="33"/>
  <c r="M46" i="33"/>
  <c r="O48" i="33"/>
  <c r="M42" i="33"/>
  <c r="O37" i="33"/>
  <c r="K99" i="33"/>
  <c r="J100" i="33"/>
  <c r="L94" i="33"/>
  <c r="K93" i="33"/>
  <c r="J96" i="33"/>
  <c r="L90" i="33"/>
  <c r="K86" i="33"/>
  <c r="I101" i="33"/>
  <c r="G99" i="33"/>
  <c r="H94" i="33"/>
  <c r="G93" i="33"/>
  <c r="H90" i="33"/>
  <c r="G86" i="33"/>
  <c r="Q99" i="33"/>
  <c r="P100" i="33"/>
  <c r="R94" i="33"/>
  <c r="Q93" i="33"/>
  <c r="P96" i="33"/>
  <c r="R90" i="33"/>
  <c r="Q86" i="33"/>
  <c r="J149" i="33"/>
  <c r="L147" i="33"/>
  <c r="K148" i="33"/>
  <c r="L141" i="33"/>
  <c r="K144" i="33"/>
  <c r="L134" i="33"/>
  <c r="K133" i="33"/>
  <c r="G149" i="33"/>
  <c r="I147" i="33"/>
  <c r="H148" i="33"/>
  <c r="I141" i="33"/>
  <c r="H144" i="33"/>
  <c r="I134" i="33"/>
  <c r="H133" i="33"/>
  <c r="T123" i="33"/>
  <c r="S124" i="33"/>
  <c r="U118" i="33"/>
  <c r="T117" i="33"/>
  <c r="S120" i="33"/>
  <c r="U114" i="33"/>
  <c r="T110" i="33"/>
  <c r="R125" i="33"/>
  <c r="P123" i="33"/>
  <c r="Q118" i="33"/>
  <c r="P117" i="33"/>
  <c r="Q114" i="33"/>
  <c r="P110" i="33"/>
  <c r="N123" i="33"/>
  <c r="M124" i="33"/>
  <c r="O118" i="33"/>
  <c r="N117" i="33"/>
  <c r="M120" i="33"/>
  <c r="O114" i="33"/>
  <c r="N110" i="33"/>
  <c r="L125" i="33"/>
  <c r="J123" i="33"/>
  <c r="K118" i="33"/>
  <c r="J117" i="33"/>
  <c r="K114" i="33"/>
  <c r="J110" i="33"/>
  <c r="G125" i="33"/>
  <c r="I123" i="33"/>
  <c r="H124" i="33"/>
  <c r="I117" i="33"/>
  <c r="H120" i="33"/>
  <c r="I110" i="33"/>
  <c r="H109" i="33"/>
  <c r="S101" i="33"/>
  <c r="U99" i="33"/>
  <c r="T100" i="33"/>
  <c r="U93" i="33"/>
  <c r="T96" i="33"/>
  <c r="H53" i="33"/>
  <c r="I52" i="33"/>
  <c r="G46" i="33"/>
  <c r="I48" i="33"/>
  <c r="I37" i="33"/>
  <c r="S29" i="33"/>
  <c r="U27" i="33"/>
  <c r="T28" i="33"/>
  <c r="U21" i="33"/>
  <c r="T24" i="33"/>
  <c r="U14" i="33"/>
  <c r="T13" i="33"/>
  <c r="Q27" i="33"/>
  <c r="P28" i="33"/>
  <c r="R22" i="33"/>
  <c r="Q21" i="33"/>
  <c r="P24" i="33"/>
  <c r="Q14" i="33"/>
  <c r="D101" i="33"/>
  <c r="F99" i="33"/>
  <c r="E100" i="33"/>
  <c r="F93" i="33"/>
  <c r="E96" i="33"/>
  <c r="F86" i="33"/>
  <c r="E85" i="33"/>
  <c r="Q51" i="33"/>
  <c r="P52" i="33"/>
  <c r="R46" i="33"/>
  <c r="Q45" i="33"/>
  <c r="P48" i="33"/>
  <c r="R42" i="33"/>
  <c r="Q38" i="33"/>
  <c r="O53" i="33"/>
  <c r="M51" i="33"/>
  <c r="N46" i="33"/>
  <c r="M45" i="33"/>
  <c r="N42" i="33"/>
  <c r="M38" i="33"/>
  <c r="J101" i="33"/>
  <c r="L99" i="33"/>
  <c r="K100" i="33"/>
  <c r="L93" i="33"/>
  <c r="K96" i="33"/>
  <c r="L86" i="33"/>
  <c r="K85" i="33"/>
  <c r="H99" i="33"/>
  <c r="G100" i="33"/>
  <c r="I94" i="33"/>
  <c r="H93" i="33"/>
  <c r="G96" i="33"/>
  <c r="I90" i="33"/>
  <c r="H86" i="33"/>
  <c r="P101" i="33"/>
  <c r="R99" i="33"/>
  <c r="Q100" i="33"/>
  <c r="R93" i="33"/>
  <c r="Q96" i="33"/>
  <c r="R86" i="33"/>
  <c r="Q85" i="33"/>
  <c r="K149" i="33"/>
  <c r="L148" i="33"/>
  <c r="J142" i="33"/>
  <c r="L144" i="33"/>
  <c r="J138" i="33"/>
  <c r="L133" i="33"/>
  <c r="H149" i="33"/>
  <c r="I148" i="33"/>
  <c r="G142" i="33"/>
  <c r="I144" i="33"/>
  <c r="G138" i="33"/>
  <c r="I133" i="33"/>
  <c r="S125" i="33"/>
  <c r="U123" i="33"/>
  <c r="T124" i="33"/>
  <c r="U117" i="33"/>
  <c r="T120" i="33"/>
  <c r="U110" i="33"/>
  <c r="T109" i="33"/>
  <c r="Q123" i="33"/>
  <c r="P124" i="33"/>
  <c r="R118" i="33"/>
  <c r="Q117" i="33"/>
  <c r="P120" i="33"/>
  <c r="R114" i="33"/>
  <c r="Q110" i="33"/>
  <c r="M125" i="33"/>
  <c r="O123" i="33"/>
  <c r="N124" i="33"/>
  <c r="O117" i="33"/>
  <c r="N120" i="33"/>
  <c r="O110" i="33"/>
  <c r="N109" i="33"/>
  <c r="K123" i="33"/>
  <c r="J124" i="33"/>
  <c r="L118" i="33"/>
  <c r="K117" i="33"/>
  <c r="J120" i="33"/>
  <c r="L114" i="33"/>
  <c r="K110" i="33"/>
  <c r="H125" i="33"/>
  <c r="I124" i="33"/>
  <c r="G118" i="33"/>
  <c r="I120" i="33"/>
  <c r="G114" i="33"/>
  <c r="I109" i="33"/>
  <c r="T101" i="33"/>
  <c r="U100" i="33"/>
  <c r="S94" i="33"/>
  <c r="U96" i="33"/>
  <c r="I53" i="33"/>
  <c r="G51" i="33"/>
  <c r="G54" i="33" s="1"/>
  <c r="H46" i="33"/>
  <c r="G45" i="33"/>
  <c r="H42" i="33"/>
  <c r="G38" i="33"/>
  <c r="T29" i="33"/>
  <c r="U28" i="33"/>
  <c r="S22" i="33"/>
  <c r="U24" i="33"/>
  <c r="U13" i="33"/>
  <c r="P29" i="33"/>
  <c r="R27" i="33"/>
  <c r="Q28" i="33"/>
  <c r="R21" i="33"/>
  <c r="Q24" i="33"/>
  <c r="R14" i="33"/>
  <c r="Q13" i="33"/>
  <c r="E101" i="33"/>
  <c r="F100" i="33"/>
  <c r="D94" i="33"/>
  <c r="F96" i="33"/>
  <c r="D90" i="33"/>
  <c r="F85" i="33"/>
  <c r="P53" i="33"/>
  <c r="R51" i="33"/>
  <c r="R54" i="33" s="1"/>
  <c r="Q52" i="33"/>
  <c r="R45" i="33"/>
  <c r="Q48" i="33"/>
  <c r="R38" i="33"/>
  <c r="Q37" i="33"/>
  <c r="N51" i="33"/>
  <c r="N54" i="33" s="1"/>
  <c r="M52" i="33"/>
  <c r="O46" i="33"/>
  <c r="N45" i="33"/>
  <c r="M48" i="33"/>
  <c r="O42" i="33"/>
  <c r="N38" i="33"/>
  <c r="K101" i="33"/>
  <c r="L100" i="33"/>
  <c r="J94" i="33"/>
  <c r="L96" i="33"/>
  <c r="J90" i="33"/>
  <c r="L85" i="33"/>
  <c r="G101" i="33"/>
  <c r="I99" i="33"/>
  <c r="H100" i="33"/>
  <c r="I93" i="33"/>
  <c r="H96" i="33"/>
  <c r="I86" i="33"/>
  <c r="H85" i="33"/>
  <c r="Q101" i="33"/>
  <c r="R100" i="33"/>
  <c r="P94" i="33"/>
  <c r="R96" i="33"/>
  <c r="R85" i="33"/>
  <c r="L149" i="33"/>
  <c r="J147" i="33"/>
  <c r="J150" i="33" s="1"/>
  <c r="K142" i="33"/>
  <c r="J141" i="33"/>
  <c r="K138" i="33"/>
  <c r="J134" i="33"/>
  <c r="I149" i="33"/>
  <c r="G147" i="33"/>
  <c r="H142" i="33"/>
  <c r="G141" i="33"/>
  <c r="H138" i="33"/>
  <c r="G134" i="33"/>
  <c r="T125" i="33"/>
  <c r="U124" i="33"/>
  <c r="S118" i="33"/>
  <c r="U120" i="33"/>
  <c r="U109" i="33"/>
  <c r="P125" i="33"/>
  <c r="R123" i="33"/>
  <c r="R126" i="33" s="1"/>
  <c r="Q124" i="33"/>
  <c r="R117" i="33"/>
  <c r="Q120" i="33"/>
  <c r="R110" i="33"/>
  <c r="Q109" i="33"/>
  <c r="N125" i="33"/>
  <c r="O124" i="33"/>
  <c r="M118" i="33"/>
  <c r="O120" i="33"/>
  <c r="M114" i="33"/>
  <c r="O109" i="33"/>
  <c r="J125" i="33"/>
  <c r="L123" i="33"/>
  <c r="K124" i="33"/>
  <c r="L117" i="33"/>
  <c r="K120" i="33"/>
  <c r="L110" i="33"/>
  <c r="K109" i="33"/>
  <c r="I125" i="33"/>
  <c r="G123" i="33"/>
  <c r="H118" i="33"/>
  <c r="G117" i="33"/>
  <c r="H114" i="33"/>
  <c r="G110" i="33"/>
  <c r="U101" i="33"/>
  <c r="S99" i="33"/>
  <c r="T94" i="33"/>
  <c r="S93" i="33"/>
  <c r="T90" i="33"/>
  <c r="T86" i="33"/>
  <c r="N173" i="33"/>
  <c r="O172" i="33"/>
  <c r="M166" i="33"/>
  <c r="O168" i="33"/>
  <c r="O157" i="33"/>
  <c r="G173" i="33"/>
  <c r="I171" i="33"/>
  <c r="H172" i="33"/>
  <c r="I165" i="33"/>
  <c r="H168" i="33"/>
  <c r="I158" i="33"/>
  <c r="H157" i="33"/>
  <c r="E173" i="33"/>
  <c r="F172" i="33"/>
  <c r="D166" i="33"/>
  <c r="F168" i="33"/>
  <c r="F157" i="33"/>
  <c r="T149" i="33"/>
  <c r="U148" i="33"/>
  <c r="S142" i="33"/>
  <c r="U144" i="33"/>
  <c r="U133" i="33"/>
  <c r="R149" i="33"/>
  <c r="P147" i="33"/>
  <c r="Q142" i="33"/>
  <c r="P141" i="33"/>
  <c r="P134" i="33"/>
  <c r="N149" i="33"/>
  <c r="O148" i="33"/>
  <c r="O144" i="33"/>
  <c r="O133" i="33"/>
  <c r="T173" i="33"/>
  <c r="U172" i="33"/>
  <c r="S166" i="33"/>
  <c r="U168" i="33"/>
  <c r="U157" i="33"/>
  <c r="P173" i="33"/>
  <c r="R171" i="33"/>
  <c r="Q172" i="33"/>
  <c r="R165" i="33"/>
  <c r="Q168" i="33"/>
  <c r="R158" i="33"/>
  <c r="Q157" i="33"/>
  <c r="U86" i="33"/>
  <c r="T85" i="33"/>
  <c r="O173" i="33"/>
  <c r="M171" i="33"/>
  <c r="N166" i="33"/>
  <c r="M165" i="33"/>
  <c r="M158" i="33"/>
  <c r="H173" i="33"/>
  <c r="I172" i="33"/>
  <c r="G166" i="33"/>
  <c r="I168" i="33"/>
  <c r="G162" i="33"/>
  <c r="I157" i="33"/>
  <c r="F173" i="33"/>
  <c r="D171" i="33"/>
  <c r="E166" i="33"/>
  <c r="D165" i="33"/>
  <c r="E162" i="33"/>
  <c r="D158" i="33"/>
  <c r="U149" i="33"/>
  <c r="S147" i="33"/>
  <c r="T142" i="33"/>
  <c r="S141" i="33"/>
  <c r="T138" i="33"/>
  <c r="S134" i="33"/>
  <c r="Q147" i="33"/>
  <c r="P148" i="33"/>
  <c r="R142" i="33"/>
  <c r="Q141" i="33"/>
  <c r="P144" i="33"/>
  <c r="R138" i="33"/>
  <c r="Q134" i="33"/>
  <c r="O149" i="33"/>
  <c r="M147" i="33"/>
  <c r="N142" i="33"/>
  <c r="M141" i="33"/>
  <c r="N138" i="33"/>
  <c r="U173" i="33"/>
  <c r="S171" i="33"/>
  <c r="T166" i="33"/>
  <c r="S165" i="33"/>
  <c r="T162" i="33"/>
  <c r="S158" i="33"/>
  <c r="Q173" i="33"/>
  <c r="R172" i="33"/>
  <c r="P166" i="33"/>
  <c r="R168" i="33"/>
  <c r="P162" i="33"/>
  <c r="R157" i="33"/>
  <c r="U85" i="33"/>
  <c r="N171" i="33"/>
  <c r="M172" i="33"/>
  <c r="O166" i="33"/>
  <c r="N165" i="33"/>
  <c r="M168" i="33"/>
  <c r="O162" i="33"/>
  <c r="N158" i="33"/>
  <c r="I173" i="33"/>
  <c r="G171" i="33"/>
  <c r="H166" i="33"/>
  <c r="G165" i="33"/>
  <c r="E171" i="33"/>
  <c r="D172" i="33"/>
  <c r="F166" i="33"/>
  <c r="E165" i="33"/>
  <c r="D168" i="33"/>
  <c r="F162" i="33"/>
  <c r="E158" i="33"/>
  <c r="T147" i="33"/>
  <c r="S148" i="33"/>
  <c r="U142" i="33"/>
  <c r="T141" i="33"/>
  <c r="S144" i="33"/>
  <c r="U138" i="33"/>
  <c r="T134" i="33"/>
  <c r="P149" i="33"/>
  <c r="R147" i="33"/>
  <c r="Q148" i="33"/>
  <c r="R141" i="33"/>
  <c r="Q144" i="33"/>
  <c r="R134" i="33"/>
  <c r="Q133" i="33"/>
  <c r="N147" i="33"/>
  <c r="M148" i="33"/>
  <c r="O142" i="33"/>
  <c r="N141" i="33"/>
  <c r="M144" i="33"/>
  <c r="O138" i="33"/>
  <c r="N134" i="33"/>
  <c r="T171" i="33"/>
  <c r="S172" i="33"/>
  <c r="U166" i="33"/>
  <c r="T165" i="33"/>
  <c r="S168" i="33"/>
  <c r="T158" i="33"/>
  <c r="R173" i="33"/>
  <c r="P171" i="33"/>
  <c r="Q166" i="33"/>
  <c r="P165" i="33"/>
  <c r="Q162" i="33"/>
  <c r="P158" i="33"/>
  <c r="S86" i="33"/>
  <c r="M173" i="33"/>
  <c r="O171" i="33"/>
  <c r="N172" i="33"/>
  <c r="O165" i="33"/>
  <c r="N168" i="33"/>
  <c r="O158" i="33"/>
  <c r="N157" i="33"/>
  <c r="H171" i="33"/>
  <c r="G172" i="33"/>
  <c r="I166" i="33"/>
  <c r="H165" i="33"/>
  <c r="G168" i="33"/>
  <c r="I162" i="33"/>
  <c r="H158" i="33"/>
  <c r="D173" i="33"/>
  <c r="F171" i="33"/>
  <c r="E172" i="33"/>
  <c r="F165" i="33"/>
  <c r="E168" i="33"/>
  <c r="F158" i="33"/>
  <c r="E157" i="33"/>
  <c r="S149" i="33"/>
  <c r="U147" i="33"/>
  <c r="T148" i="33"/>
  <c r="U141" i="33"/>
  <c r="T144" i="33"/>
  <c r="U134" i="33"/>
  <c r="T133" i="33"/>
  <c r="Q149" i="33"/>
  <c r="R148" i="33"/>
  <c r="P142" i="33"/>
  <c r="R144" i="33"/>
  <c r="P138" i="33"/>
  <c r="R133" i="33"/>
  <c r="M149" i="33"/>
  <c r="O147" i="33"/>
  <c r="N148" i="33"/>
  <c r="O141" i="33"/>
  <c r="N144" i="33"/>
  <c r="O134" i="33"/>
  <c r="N133" i="33"/>
  <c r="S173" i="33"/>
  <c r="U171" i="33"/>
  <c r="T172" i="33"/>
  <c r="U165" i="33"/>
  <c r="T168" i="33"/>
  <c r="U158" i="33"/>
  <c r="T157" i="33"/>
  <c r="Q171" i="33"/>
  <c r="Q174" i="33" s="1"/>
  <c r="P172" i="33"/>
  <c r="R166" i="33"/>
  <c r="Q165" i="33"/>
  <c r="P168" i="33"/>
  <c r="Q158" i="33"/>
  <c r="F53" i="33"/>
  <c r="D53" i="33"/>
  <c r="F51" i="33"/>
  <c r="D51" i="33"/>
  <c r="E52" i="33"/>
  <c r="E46" i="33"/>
  <c r="F45" i="33"/>
  <c r="D45" i="33"/>
  <c r="E48" i="33"/>
  <c r="F38" i="33"/>
  <c r="D38" i="33"/>
  <c r="E37" i="33"/>
  <c r="E53" i="33"/>
  <c r="E51" i="33"/>
  <c r="F52" i="33"/>
  <c r="D52" i="33"/>
  <c r="F46" i="33"/>
  <c r="D46" i="33"/>
  <c r="E45" i="33"/>
  <c r="F48" i="33"/>
  <c r="D48" i="33"/>
  <c r="D42" i="33"/>
  <c r="E38" i="33"/>
  <c r="F37" i="33"/>
  <c r="F14" i="33"/>
  <c r="E13" i="33"/>
  <c r="D13" i="33"/>
  <c r="D14" i="33"/>
  <c r="E14" i="33"/>
  <c r="F13" i="33"/>
  <c r="S157" i="33"/>
  <c r="S109" i="33"/>
  <c r="P157" i="33"/>
  <c r="G133" i="33"/>
  <c r="P37" i="33"/>
  <c r="D85" i="33"/>
  <c r="G85" i="33"/>
  <c r="S85" i="33"/>
  <c r="G109" i="33"/>
  <c r="O352" i="33"/>
  <c r="D157" i="33"/>
  <c r="P133" i="33"/>
  <c r="N352" i="33"/>
  <c r="M352" i="33"/>
  <c r="J133" i="33"/>
  <c r="S133" i="33"/>
  <c r="M133" i="33"/>
  <c r="K50" i="32"/>
  <c r="L50" i="32"/>
  <c r="J50" i="32"/>
  <c r="K44" i="32"/>
  <c r="L44" i="32"/>
  <c r="J44" i="32"/>
  <c r="L45" i="32"/>
  <c r="J45" i="32"/>
  <c r="K45" i="32"/>
  <c r="W22" i="32"/>
  <c r="X22" i="32"/>
  <c r="V22" i="32"/>
  <c r="W20" i="32"/>
  <c r="X20" i="32"/>
  <c r="V20" i="32"/>
  <c r="X17" i="32"/>
  <c r="V17" i="32"/>
  <c r="W17" i="32"/>
  <c r="W13" i="32"/>
  <c r="X13" i="32"/>
  <c r="W21" i="32"/>
  <c r="X21" i="32"/>
  <c r="W15" i="32"/>
  <c r="X15" i="32"/>
  <c r="V15" i="32"/>
  <c r="X16" i="32"/>
  <c r="W16" i="32"/>
  <c r="L137" i="32"/>
  <c r="J137" i="32"/>
  <c r="K137" i="32"/>
  <c r="L131" i="32"/>
  <c r="J131" i="32"/>
  <c r="K131" i="32"/>
  <c r="K132" i="32"/>
  <c r="L132" i="32"/>
  <c r="J132" i="32"/>
  <c r="L138" i="32"/>
  <c r="J138" i="32"/>
  <c r="K138" i="32"/>
  <c r="J136" i="32"/>
  <c r="J139" i="32" s="1"/>
  <c r="K136" i="32"/>
  <c r="K133" i="32"/>
  <c r="L133" i="32"/>
  <c r="J133" i="32"/>
  <c r="L129" i="32"/>
  <c r="K129" i="32"/>
  <c r="R195" i="32"/>
  <c r="P195" i="32"/>
  <c r="Q195" i="32"/>
  <c r="R189" i="32"/>
  <c r="P189" i="32"/>
  <c r="Q189" i="32"/>
  <c r="Q190" i="32"/>
  <c r="P190" i="32"/>
  <c r="H23" i="33"/>
  <c r="H15" i="33"/>
  <c r="G37" i="33"/>
  <c r="J13" i="33"/>
  <c r="G13" i="33"/>
  <c r="H39" i="33"/>
  <c r="D37" i="33"/>
  <c r="N359" i="33"/>
  <c r="N361" i="33" s="1"/>
  <c r="O359" i="33"/>
  <c r="M359" i="33"/>
  <c r="M361" i="33" s="1"/>
  <c r="O351" i="33"/>
  <c r="M351" i="33"/>
  <c r="N351" i="33"/>
  <c r="S13" i="33"/>
  <c r="P13" i="33"/>
  <c r="M37" i="33"/>
  <c r="P85" i="33"/>
  <c r="P109" i="33"/>
  <c r="M109" i="33"/>
  <c r="M157" i="33"/>
  <c r="H143" i="33"/>
  <c r="J109" i="33"/>
  <c r="E54" i="33" l="1"/>
  <c r="I102" i="33"/>
  <c r="Q209" i="32"/>
  <c r="K151" i="32"/>
  <c r="H35" i="32"/>
  <c r="U150" i="33"/>
  <c r="S102" i="33"/>
  <c r="R30" i="33"/>
  <c r="R180" i="32"/>
  <c r="S180" i="32"/>
  <c r="W122" i="32"/>
  <c r="V35" i="32"/>
  <c r="L35" i="32"/>
  <c r="W23" i="32"/>
  <c r="O174" i="33"/>
  <c r="L126" i="33"/>
  <c r="G150" i="33"/>
  <c r="I180" i="32"/>
  <c r="V151" i="32"/>
  <c r="D35" i="32"/>
  <c r="O427" i="33"/>
  <c r="O430" i="33"/>
  <c r="O434" i="33"/>
  <c r="H30" i="33"/>
  <c r="S377" i="33"/>
  <c r="D423" i="33" s="1"/>
  <c r="S388" i="33"/>
  <c r="D434" i="33" s="1"/>
  <c r="R162" i="33"/>
  <c r="T383" i="33"/>
  <c r="E429" i="33" s="1"/>
  <c r="F42" i="33"/>
  <c r="O150" i="33"/>
  <c r="F174" i="33"/>
  <c r="N162" i="33"/>
  <c r="P90" i="33"/>
  <c r="S18" i="33"/>
  <c r="S90" i="33"/>
  <c r="G42" i="33"/>
  <c r="U174" i="33"/>
  <c r="H174" i="33"/>
  <c r="U162" i="33"/>
  <c r="H162" i="33"/>
  <c r="S114" i="33"/>
  <c r="R18" i="33"/>
  <c r="K134" i="32"/>
  <c r="W230" i="32"/>
  <c r="E403" i="32" s="1"/>
  <c r="X229" i="32"/>
  <c r="F402" i="32" s="1"/>
  <c r="G151" i="32"/>
  <c r="I122" i="32"/>
  <c r="X235" i="32"/>
  <c r="F408" i="32" s="1"/>
  <c r="N122" i="32"/>
  <c r="R209" i="32"/>
  <c r="V236" i="32"/>
  <c r="D409" i="32" s="1"/>
  <c r="W232" i="32"/>
  <c r="E405" i="32" s="1"/>
  <c r="M151" i="32"/>
  <c r="X122" i="32"/>
  <c r="P64" i="32"/>
  <c r="H64" i="32"/>
  <c r="K64" i="32"/>
  <c r="G35" i="32"/>
  <c r="K35" i="32"/>
  <c r="H122" i="32"/>
  <c r="W235" i="32"/>
  <c r="E408" i="32" s="1"/>
  <c r="N35" i="32"/>
  <c r="X35" i="32"/>
  <c r="M35" i="32"/>
  <c r="W35" i="32"/>
  <c r="X237" i="32"/>
  <c r="F410" i="32" s="1"/>
  <c r="K209" i="32"/>
  <c r="X236" i="32"/>
  <c r="F409" i="32" s="1"/>
  <c r="V230" i="32"/>
  <c r="D403" i="32" s="1"/>
  <c r="G403" i="32" s="1"/>
  <c r="P180" i="32"/>
  <c r="U180" i="32"/>
  <c r="W229" i="32"/>
  <c r="E402" i="32" s="1"/>
  <c r="N151" i="32"/>
  <c r="W151" i="32"/>
  <c r="X230" i="32"/>
  <c r="F403" i="32" s="1"/>
  <c r="I151" i="32"/>
  <c r="L151" i="32"/>
  <c r="O35" i="32"/>
  <c r="E35" i="32"/>
  <c r="F35" i="32"/>
  <c r="L134" i="32"/>
  <c r="X18" i="32"/>
  <c r="H180" i="32"/>
  <c r="W237" i="32"/>
  <c r="E410" i="32" s="1"/>
  <c r="V122" i="32"/>
  <c r="O122" i="32"/>
  <c r="L122" i="32"/>
  <c r="R64" i="32"/>
  <c r="U64" i="32"/>
  <c r="W236" i="32"/>
  <c r="E409" i="32" s="1"/>
  <c r="X232" i="32"/>
  <c r="F405" i="32" s="1"/>
  <c r="K122" i="32"/>
  <c r="Q64" i="32"/>
  <c r="T64" i="32"/>
  <c r="I93" i="32"/>
  <c r="T180" i="32"/>
  <c r="J122" i="32"/>
  <c r="S64" i="32"/>
  <c r="H93" i="32"/>
  <c r="J64" i="32"/>
  <c r="O64" i="32"/>
  <c r="J35" i="32"/>
  <c r="G122" i="32"/>
  <c r="V235" i="32"/>
  <c r="D408" i="32" s="1"/>
  <c r="N64" i="32"/>
  <c r="I35" i="32"/>
  <c r="K139" i="32"/>
  <c r="K152" i="32" s="1"/>
  <c r="W18" i="32"/>
  <c r="X23" i="32"/>
  <c r="P209" i="32"/>
  <c r="Q180" i="32"/>
  <c r="J151" i="32"/>
  <c r="O151" i="32"/>
  <c r="J209" i="32"/>
  <c r="G180" i="32"/>
  <c r="X151" i="32"/>
  <c r="V237" i="32"/>
  <c r="D410" i="32" s="1"/>
  <c r="V229" i="32"/>
  <c r="D402" i="32" s="1"/>
  <c r="M122" i="32"/>
  <c r="G64" i="32"/>
  <c r="T122" i="32"/>
  <c r="U122" i="32"/>
  <c r="U381" i="33"/>
  <c r="F427" i="33" s="1"/>
  <c r="S383" i="33"/>
  <c r="D429" i="33" s="1"/>
  <c r="G429" i="33" s="1"/>
  <c r="S381" i="33"/>
  <c r="D427" i="33" s="1"/>
  <c r="S387" i="33"/>
  <c r="D433" i="33" s="1"/>
  <c r="S361" i="33"/>
  <c r="L431" i="33" s="1"/>
  <c r="T361" i="33"/>
  <c r="M431" i="33" s="1"/>
  <c r="U351" i="33"/>
  <c r="N421" i="33" s="1"/>
  <c r="F54" i="33"/>
  <c r="E174" i="33"/>
  <c r="Q150" i="33"/>
  <c r="D174" i="33"/>
  <c r="M174" i="33"/>
  <c r="R174" i="33"/>
  <c r="D162" i="33"/>
  <c r="U245" i="33"/>
  <c r="F412" i="33" s="1"/>
  <c r="H102" i="33"/>
  <c r="M54" i="33"/>
  <c r="U230" i="33"/>
  <c r="F397" i="33" s="1"/>
  <c r="N126" i="33"/>
  <c r="T126" i="33"/>
  <c r="Q102" i="33"/>
  <c r="K102" i="33"/>
  <c r="U90" i="33"/>
  <c r="U238" i="33"/>
  <c r="F405" i="33" s="1"/>
  <c r="P114" i="33"/>
  <c r="H150" i="33"/>
  <c r="Q90" i="33"/>
  <c r="K90" i="33"/>
  <c r="P42" i="33"/>
  <c r="T18" i="33"/>
  <c r="H25" i="33"/>
  <c r="I30" i="33"/>
  <c r="F18" i="33"/>
  <c r="S373" i="33"/>
  <c r="D419" i="33" s="1"/>
  <c r="S366" i="33"/>
  <c r="L436" i="33" s="1"/>
  <c r="U387" i="33"/>
  <c r="F433" i="33" s="1"/>
  <c r="S359" i="33"/>
  <c r="L429" i="33" s="1"/>
  <c r="E42" i="33"/>
  <c r="T174" i="33"/>
  <c r="R150" i="33"/>
  <c r="G174" i="33"/>
  <c r="S174" i="33"/>
  <c r="M138" i="33"/>
  <c r="S138" i="33"/>
  <c r="T245" i="33"/>
  <c r="E412" i="33" s="1"/>
  <c r="O126" i="33"/>
  <c r="F102" i="33"/>
  <c r="U102" i="33"/>
  <c r="S245" i="33"/>
  <c r="D412" i="33" s="1"/>
  <c r="P54" i="33"/>
  <c r="P30" i="33"/>
  <c r="T230" i="33"/>
  <c r="E397" i="33" s="1"/>
  <c r="M126" i="33"/>
  <c r="I138" i="33"/>
  <c r="K150" i="33"/>
  <c r="P18" i="33"/>
  <c r="H54" i="33"/>
  <c r="L54" i="33"/>
  <c r="J30" i="33"/>
  <c r="J54" i="33"/>
  <c r="E30" i="33"/>
  <c r="T377" i="33"/>
  <c r="E423" i="33" s="1"/>
  <c r="T381" i="33"/>
  <c r="E427" i="33" s="1"/>
  <c r="U388" i="33"/>
  <c r="F434" i="33" s="1"/>
  <c r="T373" i="33"/>
  <c r="E419" i="33" s="1"/>
  <c r="T366" i="33"/>
  <c r="M436" i="33" s="1"/>
  <c r="U366" i="33"/>
  <c r="N436" i="33" s="1"/>
  <c r="T351" i="33"/>
  <c r="M421" i="33" s="1"/>
  <c r="O361" i="33"/>
  <c r="U359" i="33"/>
  <c r="N429" i="33" s="1"/>
  <c r="S352" i="33"/>
  <c r="L422" i="33" s="1"/>
  <c r="U352" i="33"/>
  <c r="N422" i="33" s="1"/>
  <c r="N150" i="33"/>
  <c r="T150" i="33"/>
  <c r="M150" i="33"/>
  <c r="S150" i="33"/>
  <c r="P150" i="33"/>
  <c r="M162" i="33"/>
  <c r="T238" i="33"/>
  <c r="E405" i="33" s="1"/>
  <c r="U240" i="33"/>
  <c r="F407" i="33" s="1"/>
  <c r="K126" i="33"/>
  <c r="U126" i="33"/>
  <c r="R102" i="33"/>
  <c r="Q54" i="33"/>
  <c r="U30" i="33"/>
  <c r="T240" i="33"/>
  <c r="E407" i="33" s="1"/>
  <c r="J126" i="33"/>
  <c r="P126" i="33"/>
  <c r="L150" i="33"/>
  <c r="G102" i="33"/>
  <c r="I54" i="33"/>
  <c r="N114" i="33"/>
  <c r="S126" i="33"/>
  <c r="L138" i="33"/>
  <c r="G90" i="33"/>
  <c r="O54" i="33"/>
  <c r="D102" i="33"/>
  <c r="I42" i="33"/>
  <c r="K54" i="33"/>
  <c r="K42" i="33"/>
  <c r="K30" i="33" s="1"/>
  <c r="M353" i="33"/>
  <c r="M355" i="33" s="1"/>
  <c r="M367" i="33" s="1"/>
  <c r="M17" i="33"/>
  <c r="M19" i="33" s="1"/>
  <c r="M31" i="33" s="1"/>
  <c r="S41" i="33"/>
  <c r="S43" i="33" s="1"/>
  <c r="S55" i="33" s="1"/>
  <c r="J185" i="33"/>
  <c r="J187" i="33" s="1"/>
  <c r="J199" i="33" s="1"/>
  <c r="P185" i="33"/>
  <c r="P187" i="33" s="1"/>
  <c r="P199" i="33" s="1"/>
  <c r="G65" i="33"/>
  <c r="G67" i="33" s="1"/>
  <c r="G79" i="33" s="1"/>
  <c r="D113" i="33"/>
  <c r="D115" i="33" s="1"/>
  <c r="D127" i="33" s="1"/>
  <c r="J161" i="33"/>
  <c r="J163" i="33" s="1"/>
  <c r="J175" i="33" s="1"/>
  <c r="D137" i="33"/>
  <c r="D139" i="33" s="1"/>
  <c r="D151" i="33" s="1"/>
  <c r="M185" i="33"/>
  <c r="M187" i="33" s="1"/>
  <c r="M199" i="33" s="1"/>
  <c r="M65" i="33"/>
  <c r="M67" i="33" s="1"/>
  <c r="M79" i="33" s="1"/>
  <c r="D185" i="33"/>
  <c r="D187" i="33" s="1"/>
  <c r="D199" i="33" s="1"/>
  <c r="D209" i="33"/>
  <c r="D211" i="33" s="1"/>
  <c r="D223" i="33" s="1"/>
  <c r="G185" i="33"/>
  <c r="G187" i="33" s="1"/>
  <c r="G199" i="33" s="1"/>
  <c r="S185" i="33"/>
  <c r="S187" i="33" s="1"/>
  <c r="S199" i="33" s="1"/>
  <c r="S65" i="33"/>
  <c r="S67" i="33" s="1"/>
  <c r="S79" i="33" s="1"/>
  <c r="M89" i="33"/>
  <c r="M91" i="33" s="1"/>
  <c r="M103" i="33" s="1"/>
  <c r="S209" i="33"/>
  <c r="S211" i="33" s="1"/>
  <c r="S223" i="33" s="1"/>
  <c r="P209" i="33"/>
  <c r="P211" i="33" s="1"/>
  <c r="P223" i="33" s="1"/>
  <c r="D233" i="33"/>
  <c r="D235" i="33" s="1"/>
  <c r="D247" i="33" s="1"/>
  <c r="J233" i="33"/>
  <c r="J235" i="33" s="1"/>
  <c r="J247" i="33" s="1"/>
  <c r="G233" i="33"/>
  <c r="G235" i="33" s="1"/>
  <c r="G247" i="33" s="1"/>
  <c r="J353" i="33"/>
  <c r="J355" i="33" s="1"/>
  <c r="J367" i="33" s="1"/>
  <c r="M209" i="33"/>
  <c r="M211" i="33" s="1"/>
  <c r="M223" i="33" s="1"/>
  <c r="G353" i="33"/>
  <c r="J209" i="33"/>
  <c r="J211" i="33" s="1"/>
  <c r="J223" i="33" s="1"/>
  <c r="D65" i="33"/>
  <c r="D67" i="33" s="1"/>
  <c r="D79" i="33" s="1"/>
  <c r="G209" i="33"/>
  <c r="G211" i="33" s="1"/>
  <c r="G223" i="33" s="1"/>
  <c r="P353" i="33"/>
  <c r="P355" i="33" s="1"/>
  <c r="P367" i="33" s="1"/>
  <c r="U373" i="33"/>
  <c r="F419" i="33" s="1"/>
  <c r="O435" i="33"/>
  <c r="O428" i="33"/>
  <c r="S351" i="33"/>
  <c r="L421" i="33" s="1"/>
  <c r="T359" i="33"/>
  <c r="M429" i="33" s="1"/>
  <c r="T352" i="33"/>
  <c r="M422" i="33" s="1"/>
  <c r="D54" i="33"/>
  <c r="P174" i="33"/>
  <c r="N174" i="33"/>
  <c r="S162" i="33"/>
  <c r="Q138" i="33"/>
  <c r="I174" i="33"/>
  <c r="U244" i="33"/>
  <c r="F411" i="33" s="1"/>
  <c r="R434" i="33" s="1"/>
  <c r="Q126" i="33"/>
  <c r="L102" i="33"/>
  <c r="Q30" i="33"/>
  <c r="T244" i="33"/>
  <c r="E411" i="33" s="1"/>
  <c r="I150" i="33"/>
  <c r="E102" i="33"/>
  <c r="T30" i="33"/>
  <c r="T102" i="33"/>
  <c r="S244" i="33"/>
  <c r="D411" i="33" s="1"/>
  <c r="P434" i="33" s="1"/>
  <c r="J114" i="33"/>
  <c r="T114" i="33"/>
  <c r="H145" i="33"/>
  <c r="P102" i="33"/>
  <c r="J102" i="33"/>
  <c r="E90" i="33"/>
  <c r="S30" i="33"/>
  <c r="G30" i="33"/>
  <c r="L30" i="33"/>
  <c r="E18" i="33"/>
  <c r="F30" i="33"/>
  <c r="U354" i="33"/>
  <c r="N424" i="33" s="1"/>
  <c r="O424" i="33" s="1"/>
  <c r="G433" i="33"/>
  <c r="T388" i="33"/>
  <c r="E434" i="33" s="1"/>
  <c r="G434" i="33" s="1"/>
  <c r="I126" i="33"/>
  <c r="U243" i="33"/>
  <c r="F410" i="33" s="1"/>
  <c r="R433" i="33" s="1"/>
  <c r="H126" i="33"/>
  <c r="T243" i="33"/>
  <c r="E410" i="33" s="1"/>
  <c r="Q433" i="33" s="1"/>
  <c r="T229" i="33"/>
  <c r="E396" i="33" s="1"/>
  <c r="Q419" i="33" s="1"/>
  <c r="S237" i="33"/>
  <c r="D404" i="33" s="1"/>
  <c r="U229" i="33"/>
  <c r="F396" i="33" s="1"/>
  <c r="U237" i="33"/>
  <c r="F404" i="33" s="1"/>
  <c r="R427" i="33" s="1"/>
  <c r="T237" i="33"/>
  <c r="E404" i="33" s="1"/>
  <c r="G126" i="33"/>
  <c r="S243" i="33"/>
  <c r="D410" i="33" s="1"/>
  <c r="I114" i="33"/>
  <c r="U234" i="33" s="1"/>
  <c r="F401" i="33" s="1"/>
  <c r="V21" i="32"/>
  <c r="V23" i="32" s="1"/>
  <c r="R190" i="32"/>
  <c r="H47" i="33"/>
  <c r="H49" i="33" s="1"/>
  <c r="H135" i="33"/>
  <c r="V16" i="32"/>
  <c r="Q47" i="33"/>
  <c r="Q49" i="33" s="1"/>
  <c r="I15" i="33"/>
  <c r="L136" i="32"/>
  <c r="L139" i="32" s="1"/>
  <c r="E26" i="27"/>
  <c r="Q26" i="27" s="1"/>
  <c r="I45" i="32"/>
  <c r="T160" i="32"/>
  <c r="H46" i="32"/>
  <c r="M50" i="32"/>
  <c r="Q194" i="32"/>
  <c r="I46" i="32"/>
  <c r="I143" i="33"/>
  <c r="I145" i="33" s="1"/>
  <c r="T87" i="33"/>
  <c r="G39" i="33"/>
  <c r="U15" i="33"/>
  <c r="P119" i="33"/>
  <c r="P121" i="33" s="1"/>
  <c r="I135" i="33"/>
  <c r="T88" i="33"/>
  <c r="G47" i="33"/>
  <c r="G49" i="33" s="1"/>
  <c r="H51" i="32"/>
  <c r="O44" i="32"/>
  <c r="F31" i="27"/>
  <c r="E31" i="27"/>
  <c r="F26" i="27"/>
  <c r="R26" i="27" s="1"/>
  <c r="F25" i="27"/>
  <c r="R25" i="27" s="1"/>
  <c r="M44" i="32"/>
  <c r="O50" i="32"/>
  <c r="G22" i="32"/>
  <c r="H131" i="32"/>
  <c r="K191" i="32"/>
  <c r="K196" i="32"/>
  <c r="O103" i="32"/>
  <c r="N100" i="32"/>
  <c r="G103" i="32"/>
  <c r="G102" i="32"/>
  <c r="I108" i="32"/>
  <c r="T44" i="32"/>
  <c r="H100" i="32"/>
  <c r="I104" i="32"/>
  <c r="I107" i="32"/>
  <c r="O13" i="32"/>
  <c r="G45" i="32"/>
  <c r="H44" i="32"/>
  <c r="J49" i="32"/>
  <c r="N42" i="32"/>
  <c r="H21" i="32"/>
  <c r="O45" i="32"/>
  <c r="L46" i="32"/>
  <c r="K51" i="32"/>
  <c r="F33" i="27"/>
  <c r="R33" i="27" s="1"/>
  <c r="L191" i="32"/>
  <c r="J196" i="32"/>
  <c r="W109" i="32"/>
  <c r="N108" i="32"/>
  <c r="U49" i="32"/>
  <c r="H103" i="32"/>
  <c r="H108" i="32"/>
  <c r="H107" i="32"/>
  <c r="L42" i="32"/>
  <c r="O49" i="32"/>
  <c r="I16" i="32"/>
  <c r="J17" i="32"/>
  <c r="G51" i="32"/>
  <c r="N45" i="32"/>
  <c r="N50" i="32"/>
  <c r="I22" i="32"/>
  <c r="R196" i="32"/>
  <c r="K46" i="32"/>
  <c r="J51" i="32"/>
  <c r="D25" i="27"/>
  <c r="F32" i="27"/>
  <c r="R32" i="27" s="1"/>
  <c r="E33" i="27"/>
  <c r="Q33" i="27" s="1"/>
  <c r="F28" i="27"/>
  <c r="R28" i="27" s="1"/>
  <c r="T166" i="32"/>
  <c r="J191" i="32"/>
  <c r="R187" i="32"/>
  <c r="I103" i="32"/>
  <c r="I102" i="32"/>
  <c r="U45" i="32"/>
  <c r="H104" i="32"/>
  <c r="H109" i="32"/>
  <c r="L49" i="32"/>
  <c r="M49" i="32"/>
  <c r="H15" i="32"/>
  <c r="D17" i="32"/>
  <c r="G46" i="32"/>
  <c r="H49" i="32"/>
  <c r="P196" i="32"/>
  <c r="K49" i="32"/>
  <c r="K52" i="32" s="1"/>
  <c r="D31" i="27"/>
  <c r="D26" i="27"/>
  <c r="E25" i="27"/>
  <c r="Q25" i="27" s="1"/>
  <c r="H137" i="32"/>
  <c r="Q187" i="32"/>
  <c r="V104" i="32"/>
  <c r="W107" i="32"/>
  <c r="M103" i="32"/>
  <c r="N102" i="32"/>
  <c r="H102" i="32"/>
  <c r="G108" i="32"/>
  <c r="G104" i="32"/>
  <c r="G107" i="32"/>
  <c r="H50" i="32"/>
  <c r="K42" i="32"/>
  <c r="O42" i="32"/>
  <c r="N49" i="32"/>
  <c r="L17" i="32"/>
  <c r="H42" i="32"/>
  <c r="I51" i="32"/>
  <c r="M45" i="32"/>
  <c r="N44" i="32"/>
  <c r="H17" i="32"/>
  <c r="J46" i="32"/>
  <c r="L51" i="32"/>
  <c r="D32" i="27"/>
  <c r="E28" i="27"/>
  <c r="Q28" i="27" s="1"/>
  <c r="E32" i="27"/>
  <c r="Q32" i="27" s="1"/>
  <c r="D33" i="27"/>
  <c r="K194" i="32"/>
  <c r="T42" i="32"/>
  <c r="K187" i="32"/>
  <c r="S15" i="33"/>
  <c r="P135" i="33"/>
  <c r="T23" i="33"/>
  <c r="T25" i="33" s="1"/>
  <c r="F39" i="33"/>
  <c r="L196" i="32"/>
  <c r="I131" i="32"/>
  <c r="H129" i="32"/>
  <c r="U161" i="32"/>
  <c r="J194" i="32"/>
  <c r="J190" i="32"/>
  <c r="K189" i="32"/>
  <c r="P160" i="32"/>
  <c r="R166" i="32"/>
  <c r="R158" i="32"/>
  <c r="S162" i="32"/>
  <c r="T167" i="32"/>
  <c r="H165" i="32"/>
  <c r="W136" i="32"/>
  <c r="I161" i="32"/>
  <c r="I160" i="32"/>
  <c r="W131" i="32"/>
  <c r="V137" i="32"/>
  <c r="N133" i="32"/>
  <c r="N138" i="32"/>
  <c r="O132" i="32"/>
  <c r="O131" i="32"/>
  <c r="V103" i="32"/>
  <c r="W102" i="32"/>
  <c r="O100" i="32"/>
  <c r="S104" i="32"/>
  <c r="S107" i="32"/>
  <c r="U109" i="32"/>
  <c r="U42" i="32"/>
  <c r="I78" i="32"/>
  <c r="T102" i="32"/>
  <c r="S108" i="32"/>
  <c r="T45" i="32"/>
  <c r="U44" i="32"/>
  <c r="T50" i="32"/>
  <c r="G74" i="32"/>
  <c r="H73" i="32"/>
  <c r="I109" i="32"/>
  <c r="H45" i="32"/>
  <c r="I44" i="32"/>
  <c r="G15" i="32"/>
  <c r="I21" i="32"/>
  <c r="K13" i="32"/>
  <c r="K22" i="32"/>
  <c r="M15" i="32"/>
  <c r="O21" i="32"/>
  <c r="G49" i="32"/>
  <c r="I20" i="32"/>
  <c r="H22" i="32"/>
  <c r="K16" i="32"/>
  <c r="K21" i="32"/>
  <c r="P162" i="32"/>
  <c r="R167" i="32"/>
  <c r="T162" i="32"/>
  <c r="P191" i="32"/>
  <c r="R194" i="32"/>
  <c r="G132" i="32"/>
  <c r="J103" i="32"/>
  <c r="K102" i="32"/>
  <c r="Q44" i="32"/>
  <c r="L107" i="32"/>
  <c r="R42" i="32"/>
  <c r="G75" i="32"/>
  <c r="I80" i="32"/>
  <c r="O17" i="32"/>
  <c r="N22" i="32"/>
  <c r="O46" i="32"/>
  <c r="E20" i="32"/>
  <c r="I133" i="32"/>
  <c r="D20" i="32"/>
  <c r="E21" i="32"/>
  <c r="J22" i="32"/>
  <c r="E16" i="32"/>
  <c r="S165" i="32"/>
  <c r="G165" i="32"/>
  <c r="X133" i="32"/>
  <c r="M104" i="32"/>
  <c r="F22" i="32"/>
  <c r="L109" i="32"/>
  <c r="P51" i="32"/>
  <c r="O104" i="32"/>
  <c r="I165" i="32"/>
  <c r="G167" i="32"/>
  <c r="U165" i="32"/>
  <c r="V138" i="32"/>
  <c r="R51" i="32"/>
  <c r="S51" i="32"/>
  <c r="N104" i="32"/>
  <c r="K104" i="32"/>
  <c r="H132" i="32"/>
  <c r="G131" i="32"/>
  <c r="I137" i="32"/>
  <c r="I129" i="32"/>
  <c r="S161" i="32"/>
  <c r="L187" i="32"/>
  <c r="K190" i="32"/>
  <c r="L189" i="32"/>
  <c r="K195" i="32"/>
  <c r="R161" i="32"/>
  <c r="P166" i="32"/>
  <c r="R165" i="32"/>
  <c r="U160" i="32"/>
  <c r="U158" i="32"/>
  <c r="U166" i="32"/>
  <c r="I158" i="32"/>
  <c r="X129" i="32"/>
  <c r="I132" i="32"/>
  <c r="G160" i="32"/>
  <c r="I166" i="32"/>
  <c r="W132" i="32"/>
  <c r="W137" i="32"/>
  <c r="N129" i="32"/>
  <c r="O133" i="32"/>
  <c r="O136" i="32"/>
  <c r="W104" i="32"/>
  <c r="X107" i="32"/>
  <c r="N103" i="32"/>
  <c r="O102" i="32"/>
  <c r="M132" i="32"/>
  <c r="M131" i="32"/>
  <c r="O137" i="32"/>
  <c r="W103" i="32"/>
  <c r="X102" i="32"/>
  <c r="W108" i="32"/>
  <c r="O107" i="32"/>
  <c r="U100" i="32"/>
  <c r="T107" i="32"/>
  <c r="S109" i="32"/>
  <c r="G78" i="32"/>
  <c r="T103" i="32"/>
  <c r="T108" i="32"/>
  <c r="S44" i="32"/>
  <c r="U50" i="32"/>
  <c r="H74" i="32"/>
  <c r="I73" i="32"/>
  <c r="H79" i="32"/>
  <c r="I100" i="32"/>
  <c r="G109" i="32"/>
  <c r="N13" i="32"/>
  <c r="G44" i="32"/>
  <c r="I50" i="32"/>
  <c r="G21" i="32"/>
  <c r="L20" i="32"/>
  <c r="N15" i="32"/>
  <c r="M21" i="32"/>
  <c r="I42" i="32"/>
  <c r="H13" i="32"/>
  <c r="G20" i="32"/>
  <c r="L16" i="32"/>
  <c r="L15" i="32"/>
  <c r="Q162" i="32"/>
  <c r="P167" i="32"/>
  <c r="P194" i="32"/>
  <c r="L102" i="32"/>
  <c r="K108" i="32"/>
  <c r="Q45" i="32"/>
  <c r="R44" i="32"/>
  <c r="Q50" i="32"/>
  <c r="J107" i="32"/>
  <c r="H75" i="32"/>
  <c r="G80" i="32"/>
  <c r="M17" i="32"/>
  <c r="O20" i="32"/>
  <c r="M46" i="32"/>
  <c r="N51" i="32"/>
  <c r="E22" i="32"/>
  <c r="E17" i="32"/>
  <c r="R49" i="32"/>
  <c r="H133" i="32"/>
  <c r="H138" i="32"/>
  <c r="I138" i="32"/>
  <c r="K17" i="32"/>
  <c r="E15" i="32"/>
  <c r="G162" i="32"/>
  <c r="Q49" i="32"/>
  <c r="Q51" i="32"/>
  <c r="D22" i="32"/>
  <c r="S46" i="32"/>
  <c r="K109" i="32"/>
  <c r="T51" i="32"/>
  <c r="F17" i="32"/>
  <c r="I162" i="32"/>
  <c r="H162" i="32"/>
  <c r="V136" i="32"/>
  <c r="V139" i="32" s="1"/>
  <c r="T46" i="32"/>
  <c r="G137" i="32"/>
  <c r="I136" i="32"/>
  <c r="I139" i="32" s="1"/>
  <c r="T158" i="32"/>
  <c r="J189" i="32"/>
  <c r="L195" i="32"/>
  <c r="P161" i="32"/>
  <c r="Q160" i="32"/>
  <c r="P165" i="32"/>
  <c r="S160" i="32"/>
  <c r="S166" i="32"/>
  <c r="H160" i="32"/>
  <c r="G166" i="32"/>
  <c r="X132" i="32"/>
  <c r="X131" i="32"/>
  <c r="X134" i="32" s="1"/>
  <c r="M133" i="32"/>
  <c r="M136" i="32"/>
  <c r="O138" i="32"/>
  <c r="W100" i="32"/>
  <c r="V107" i="32"/>
  <c r="X109" i="32"/>
  <c r="M102" i="32"/>
  <c r="O108" i="32"/>
  <c r="N131" i="32"/>
  <c r="M137" i="32"/>
  <c r="V102" i="32"/>
  <c r="X108" i="32"/>
  <c r="M107" i="32"/>
  <c r="T104" i="32"/>
  <c r="T109" i="32"/>
  <c r="S49" i="32"/>
  <c r="H71" i="32"/>
  <c r="U103" i="32"/>
  <c r="U102" i="32"/>
  <c r="S50" i="32"/>
  <c r="G73" i="32"/>
  <c r="I79" i="32"/>
  <c r="N20" i="32"/>
  <c r="G50" i="32"/>
  <c r="L13" i="32"/>
  <c r="J20" i="32"/>
  <c r="N16" i="32"/>
  <c r="N21" i="32"/>
  <c r="I13" i="32"/>
  <c r="I17" i="32"/>
  <c r="J15" i="32"/>
  <c r="L21" i="32"/>
  <c r="Q165" i="32"/>
  <c r="Q191" i="32"/>
  <c r="Q192" i="32" s="1"/>
  <c r="J102" i="32"/>
  <c r="L108" i="32"/>
  <c r="P44" i="32"/>
  <c r="R50" i="32"/>
  <c r="K100" i="32"/>
  <c r="H78" i="32"/>
  <c r="M20" i="32"/>
  <c r="O22" i="32"/>
  <c r="N46" i="32"/>
  <c r="O51" i="32"/>
  <c r="D15" i="32"/>
  <c r="P49" i="32"/>
  <c r="G138" i="32"/>
  <c r="L22" i="32"/>
  <c r="F13" i="32"/>
  <c r="F20" i="32"/>
  <c r="W138" i="32"/>
  <c r="Q46" i="32"/>
  <c r="U51" i="32"/>
  <c r="D21" i="32"/>
  <c r="J104" i="32"/>
  <c r="R46" i="32"/>
  <c r="N109" i="32"/>
  <c r="K107" i="32"/>
  <c r="T49" i="32"/>
  <c r="F21" i="32"/>
  <c r="I167" i="32"/>
  <c r="W133" i="32"/>
  <c r="G133" i="32"/>
  <c r="X138" i="32"/>
  <c r="G136" i="32"/>
  <c r="T165" i="32"/>
  <c r="L194" i="32"/>
  <c r="L197" i="32" s="1"/>
  <c r="L190" i="32"/>
  <c r="J195" i="32"/>
  <c r="Q161" i="32"/>
  <c r="R160" i="32"/>
  <c r="Q166" i="32"/>
  <c r="Q158" i="32"/>
  <c r="U162" i="32"/>
  <c r="U167" i="32"/>
  <c r="H158" i="32"/>
  <c r="W129" i="32"/>
  <c r="H161" i="32"/>
  <c r="H166" i="32"/>
  <c r="V131" i="32"/>
  <c r="X137" i="32"/>
  <c r="O129" i="32"/>
  <c r="N136" i="32"/>
  <c r="N139" i="32" s="1"/>
  <c r="M138" i="32"/>
  <c r="X100" i="32"/>
  <c r="X104" i="32"/>
  <c r="V109" i="32"/>
  <c r="M108" i="32"/>
  <c r="N132" i="32"/>
  <c r="N137" i="32"/>
  <c r="X103" i="32"/>
  <c r="V108" i="32"/>
  <c r="T100" i="32"/>
  <c r="U104" i="32"/>
  <c r="U107" i="32"/>
  <c r="I71" i="32"/>
  <c r="S103" i="32"/>
  <c r="S102" i="32"/>
  <c r="U108" i="32"/>
  <c r="I74" i="32"/>
  <c r="G79" i="32"/>
  <c r="H16" i="32"/>
  <c r="I15" i="32"/>
  <c r="K20" i="32"/>
  <c r="K23" i="32" s="1"/>
  <c r="O16" i="32"/>
  <c r="O15" i="32"/>
  <c r="I49" i="32"/>
  <c r="I52" i="32" s="1"/>
  <c r="G17" i="32"/>
  <c r="H20" i="32"/>
  <c r="K15" i="32"/>
  <c r="J21" i="32"/>
  <c r="R162" i="32"/>
  <c r="Q167" i="32"/>
  <c r="S167" i="32"/>
  <c r="R191" i="32"/>
  <c r="Q196" i="32"/>
  <c r="L103" i="32"/>
  <c r="J108" i="32"/>
  <c r="R45" i="32"/>
  <c r="P50" i="32"/>
  <c r="L100" i="32"/>
  <c r="I75" i="32"/>
  <c r="H80" i="32"/>
  <c r="N17" i="32"/>
  <c r="M22" i="32"/>
  <c r="M51" i="32"/>
  <c r="F15" i="32"/>
  <c r="E13" i="32"/>
  <c r="Q42" i="32"/>
  <c r="H136" i="32"/>
  <c r="F16" i="32"/>
  <c r="D16" i="32"/>
  <c r="X136" i="32"/>
  <c r="O109" i="32"/>
  <c r="N107" i="32"/>
  <c r="N110" i="32" s="1"/>
  <c r="L104" i="32"/>
  <c r="P46" i="32"/>
  <c r="U46" i="32"/>
  <c r="H167" i="32"/>
  <c r="V133" i="32"/>
  <c r="M109" i="32"/>
  <c r="J109" i="32"/>
  <c r="E160" i="33"/>
  <c r="G23" i="33"/>
  <c r="G25" i="33" s="1"/>
  <c r="D159" i="33"/>
  <c r="G87" i="33"/>
  <c r="R135" i="33"/>
  <c r="G167" i="33"/>
  <c r="G169" i="33" s="1"/>
  <c r="U87" i="33"/>
  <c r="P47" i="33"/>
  <c r="P49" i="33" s="1"/>
  <c r="I47" i="33"/>
  <c r="I49" i="33" s="1"/>
  <c r="L39" i="33"/>
  <c r="I39" i="33"/>
  <c r="I23" i="33"/>
  <c r="I25" i="33" s="1"/>
  <c r="D39" i="33"/>
  <c r="Q111" i="33"/>
  <c r="E167" i="33"/>
  <c r="E169" i="33" s="1"/>
  <c r="F159" i="33"/>
  <c r="H159" i="33"/>
  <c r="I87" i="33"/>
  <c r="K39" i="33"/>
  <c r="L47" i="33"/>
  <c r="L49" i="33" s="1"/>
  <c r="R119" i="33"/>
  <c r="R121" i="33" s="1"/>
  <c r="I159" i="33"/>
  <c r="I167" i="33"/>
  <c r="I169" i="33" s="1"/>
  <c r="G143" i="33"/>
  <c r="G145" i="33" s="1"/>
  <c r="Q39" i="33"/>
  <c r="R47" i="33"/>
  <c r="R49" i="33" s="1"/>
  <c r="J47" i="33"/>
  <c r="J49" i="33" s="1"/>
  <c r="G15" i="33"/>
  <c r="I136" i="33"/>
  <c r="O40" i="33"/>
  <c r="Q143" i="33"/>
  <c r="Q145" i="33" s="1"/>
  <c r="T135" i="33"/>
  <c r="H167" i="33"/>
  <c r="H169" i="33" s="1"/>
  <c r="G135" i="33"/>
  <c r="S87" i="33"/>
  <c r="R39" i="33"/>
  <c r="K47" i="33"/>
  <c r="K49" i="33" s="1"/>
  <c r="I160" i="33"/>
  <c r="I112" i="33"/>
  <c r="R113" i="33"/>
  <c r="J41" i="33"/>
  <c r="U17" i="33"/>
  <c r="G17" i="33"/>
  <c r="T137" i="33"/>
  <c r="P159" i="33"/>
  <c r="P167" i="33"/>
  <c r="P169" i="33" s="1"/>
  <c r="T167" i="33"/>
  <c r="T169" i="33" s="1"/>
  <c r="O135" i="33"/>
  <c r="U143" i="33"/>
  <c r="U145" i="33" s="1"/>
  <c r="M111" i="33"/>
  <c r="N119" i="33"/>
  <c r="N121" i="33" s="1"/>
  <c r="L135" i="33"/>
  <c r="L143" i="33"/>
  <c r="L145" i="33" s="1"/>
  <c r="M159" i="33"/>
  <c r="M167" i="33"/>
  <c r="M169" i="33" s="1"/>
  <c r="H111" i="33"/>
  <c r="I119" i="33"/>
  <c r="J119" i="33"/>
  <c r="J121" i="33" s="1"/>
  <c r="T111" i="33"/>
  <c r="U119" i="33"/>
  <c r="U121" i="33" s="1"/>
  <c r="P15" i="33"/>
  <c r="Q23" i="33"/>
  <c r="Q25" i="33" s="1"/>
  <c r="Q87" i="33"/>
  <c r="R95" i="33"/>
  <c r="R97" i="33" s="1"/>
  <c r="H87" i="33"/>
  <c r="K95" i="33"/>
  <c r="K97" i="33" s="1"/>
  <c r="M47" i="33"/>
  <c r="M49" i="33" s="1"/>
  <c r="E95" i="33"/>
  <c r="E97" i="33" s="1"/>
  <c r="T15" i="33"/>
  <c r="D47" i="33"/>
  <c r="D49" i="33" s="1"/>
  <c r="L15" i="33"/>
  <c r="D167" i="33"/>
  <c r="D169" i="33" s="1"/>
  <c r="S23" i="33"/>
  <c r="S25" i="33" s="1"/>
  <c r="I88" i="33"/>
  <c r="J88" i="33"/>
  <c r="U160" i="33"/>
  <c r="M160" i="33"/>
  <c r="H112" i="33"/>
  <c r="K112" i="33"/>
  <c r="S112" i="33"/>
  <c r="P88" i="33"/>
  <c r="R16" i="33"/>
  <c r="N136" i="33"/>
  <c r="K40" i="33"/>
  <c r="G16" i="33"/>
  <c r="P136" i="33"/>
  <c r="G160" i="33"/>
  <c r="Q40" i="33"/>
  <c r="S136" i="33"/>
  <c r="F160" i="33"/>
  <c r="O160" i="33"/>
  <c r="K136" i="33"/>
  <c r="R88" i="33"/>
  <c r="P16" i="33"/>
  <c r="K16" i="33"/>
  <c r="Q17" i="33"/>
  <c r="H17" i="33"/>
  <c r="L17" i="33"/>
  <c r="S17" i="33"/>
  <c r="Q167" i="33"/>
  <c r="Q169" i="33" s="1"/>
  <c r="T159" i="33"/>
  <c r="N143" i="33"/>
  <c r="N145" i="33" s="1"/>
  <c r="Q135" i="33"/>
  <c r="R143" i="33"/>
  <c r="R145" i="33" s="1"/>
  <c r="S143" i="33"/>
  <c r="S145" i="33" s="1"/>
  <c r="N111" i="33"/>
  <c r="O119" i="33"/>
  <c r="O121" i="33" s="1"/>
  <c r="J143" i="33"/>
  <c r="J145" i="33" s="1"/>
  <c r="N167" i="33"/>
  <c r="N169" i="33" s="1"/>
  <c r="U95" i="33"/>
  <c r="U97" i="33" s="1"/>
  <c r="G119" i="33"/>
  <c r="L111" i="33"/>
  <c r="Q119" i="33"/>
  <c r="Q121" i="33" s="1"/>
  <c r="S119" i="33"/>
  <c r="S121" i="33" s="1"/>
  <c r="Q15" i="33"/>
  <c r="R23" i="33"/>
  <c r="R25" i="33" s="1"/>
  <c r="P95" i="33"/>
  <c r="P97" i="33" s="1"/>
  <c r="I95" i="33"/>
  <c r="I97" i="33" s="1"/>
  <c r="K87" i="33"/>
  <c r="O39" i="33"/>
  <c r="E87" i="33"/>
  <c r="K23" i="33"/>
  <c r="K25" i="33" s="1"/>
  <c r="P143" i="33"/>
  <c r="P145" i="33" s="1"/>
  <c r="P111" i="33"/>
  <c r="F23" i="33"/>
  <c r="F25" i="33" s="1"/>
  <c r="R136" i="33"/>
  <c r="N160" i="33"/>
  <c r="L112" i="33"/>
  <c r="R112" i="33"/>
  <c r="O136" i="33"/>
  <c r="Q136" i="33"/>
  <c r="M112" i="33"/>
  <c r="R40" i="33"/>
  <c r="Q160" i="33"/>
  <c r="D40" i="33"/>
  <c r="P112" i="33"/>
  <c r="L16" i="33"/>
  <c r="D16" i="33"/>
  <c r="T136" i="33"/>
  <c r="P160" i="33"/>
  <c r="S160" i="33"/>
  <c r="O112" i="33"/>
  <c r="F16" i="33"/>
  <c r="K88" i="33"/>
  <c r="P40" i="33"/>
  <c r="H40" i="33"/>
  <c r="Q137" i="33"/>
  <c r="R137" i="33"/>
  <c r="R17" i="33"/>
  <c r="J17" i="33"/>
  <c r="K41" i="33"/>
  <c r="K113" i="33"/>
  <c r="K17" i="33"/>
  <c r="N41" i="33"/>
  <c r="U159" i="33"/>
  <c r="U167" i="33"/>
  <c r="U169" i="33" s="1"/>
  <c r="N135" i="33"/>
  <c r="O143" i="33"/>
  <c r="O145" i="33" s="1"/>
  <c r="U135" i="33"/>
  <c r="F167" i="33"/>
  <c r="F169" i="33" s="1"/>
  <c r="M119" i="33"/>
  <c r="M121" i="33" s="1"/>
  <c r="K143" i="33"/>
  <c r="K145" i="33" s="1"/>
  <c r="N159" i="33"/>
  <c r="N163" i="33" s="1"/>
  <c r="S95" i="33"/>
  <c r="S97" i="33" s="1"/>
  <c r="I111" i="33"/>
  <c r="J111" i="33"/>
  <c r="K119" i="33"/>
  <c r="K121" i="33" s="1"/>
  <c r="R111" i="33"/>
  <c r="U111" i="33"/>
  <c r="P23" i="33"/>
  <c r="P25" i="33" s="1"/>
  <c r="R87" i="33"/>
  <c r="G95" i="33"/>
  <c r="G97" i="33" s="1"/>
  <c r="L87" i="33"/>
  <c r="L95" i="33"/>
  <c r="L97" i="33" s="1"/>
  <c r="M39" i="33"/>
  <c r="N47" i="33"/>
  <c r="N49" i="33" s="1"/>
  <c r="F87" i="33"/>
  <c r="F95" i="33"/>
  <c r="F97" i="33" s="1"/>
  <c r="K15" i="33"/>
  <c r="L23" i="33"/>
  <c r="L25" i="33" s="1"/>
  <c r="E23" i="33"/>
  <c r="E25" i="33" s="1"/>
  <c r="J136" i="33"/>
  <c r="Q88" i="33"/>
  <c r="E88" i="33"/>
  <c r="R160" i="33"/>
  <c r="S88" i="33"/>
  <c r="Q112" i="33"/>
  <c r="D88" i="33"/>
  <c r="U16" i="33"/>
  <c r="J40" i="33"/>
  <c r="J16" i="33"/>
  <c r="G136" i="33"/>
  <c r="G88" i="33"/>
  <c r="L88" i="33"/>
  <c r="E16" i="33"/>
  <c r="G112" i="33"/>
  <c r="J112" i="33"/>
  <c r="Q16" i="33"/>
  <c r="T16" i="33"/>
  <c r="L40" i="33"/>
  <c r="M136" i="33"/>
  <c r="U112" i="33"/>
  <c r="P17" i="33"/>
  <c r="L41" i="33"/>
  <c r="I17" i="33"/>
  <c r="R159" i="33"/>
  <c r="R167" i="33"/>
  <c r="R169" i="33" s="1"/>
  <c r="S159" i="33"/>
  <c r="S167" i="33"/>
  <c r="S169" i="33" s="1"/>
  <c r="M143" i="33"/>
  <c r="T143" i="33"/>
  <c r="T145" i="33" s="1"/>
  <c r="O111" i="33"/>
  <c r="K135" i="33"/>
  <c r="O159" i="33"/>
  <c r="O167" i="33"/>
  <c r="O169" i="33" s="1"/>
  <c r="G111" i="33"/>
  <c r="H119" i="33"/>
  <c r="K111" i="33"/>
  <c r="K115" i="33" s="1"/>
  <c r="L119" i="33"/>
  <c r="L121" i="33" s="1"/>
  <c r="S111" i="33"/>
  <c r="T119" i="33"/>
  <c r="T121" i="33" s="1"/>
  <c r="R15" i="33"/>
  <c r="R19" i="33" s="1"/>
  <c r="R31" i="33" s="1"/>
  <c r="P87" i="33"/>
  <c r="Q95" i="33"/>
  <c r="Q97" i="33" s="1"/>
  <c r="H95" i="33"/>
  <c r="H97" i="33" s="1"/>
  <c r="J87" i="33"/>
  <c r="J95" i="33"/>
  <c r="J97" i="33" s="1"/>
  <c r="O47" i="33"/>
  <c r="O49" i="33" s="1"/>
  <c r="D87" i="33"/>
  <c r="D95" i="33"/>
  <c r="D97" i="33" s="1"/>
  <c r="U23" i="33"/>
  <c r="U25" i="33" s="1"/>
  <c r="J23" i="33"/>
  <c r="J25" i="33" s="1"/>
  <c r="D23" i="33"/>
  <c r="D25" i="33" s="1"/>
  <c r="N112" i="33"/>
  <c r="T112" i="33"/>
  <c r="U136" i="33"/>
  <c r="D160" i="33"/>
  <c r="H160" i="33"/>
  <c r="H136" i="33"/>
  <c r="H88" i="33"/>
  <c r="N40" i="33"/>
  <c r="T160" i="33"/>
  <c r="G40" i="33"/>
  <c r="H16" i="33"/>
  <c r="L136" i="33"/>
  <c r="I40" i="33"/>
  <c r="M40" i="33"/>
  <c r="U88" i="33"/>
  <c r="I16" i="33"/>
  <c r="F88" i="33"/>
  <c r="S16" i="33"/>
  <c r="E47" i="33"/>
  <c r="E49" i="33" s="1"/>
  <c r="F47" i="33"/>
  <c r="F49" i="33" s="1"/>
  <c r="E41" i="33"/>
  <c r="E22" i="28"/>
  <c r="Q22" i="28" s="1"/>
  <c r="E39" i="33"/>
  <c r="F40" i="33"/>
  <c r="F41" i="33"/>
  <c r="D41" i="33"/>
  <c r="E40" i="33"/>
  <c r="F22" i="28"/>
  <c r="R22" i="28" s="1"/>
  <c r="F12" i="28"/>
  <c r="R12" i="28" s="1"/>
  <c r="D19" i="28"/>
  <c r="E12" i="28"/>
  <c r="Q12" i="28" s="1"/>
  <c r="E19" i="28"/>
  <c r="F19" i="28"/>
  <c r="E11" i="28"/>
  <c r="F11" i="28"/>
  <c r="E15" i="33"/>
  <c r="D15" i="33"/>
  <c r="F15" i="33"/>
  <c r="J187" i="32"/>
  <c r="P187" i="32"/>
  <c r="J129" i="32"/>
  <c r="J134" i="32" s="1"/>
  <c r="M129" i="32"/>
  <c r="V13" i="32"/>
  <c r="G42" i="32"/>
  <c r="J42" i="32"/>
  <c r="U113" i="33"/>
  <c r="S113" i="33"/>
  <c r="H137" i="33"/>
  <c r="G137" i="33"/>
  <c r="I137" i="33"/>
  <c r="T113" i="33"/>
  <c r="F89" i="33"/>
  <c r="E89" i="33"/>
  <c r="Q41" i="33"/>
  <c r="D89" i="33"/>
  <c r="F17" i="33"/>
  <c r="F20" i="28"/>
  <c r="R20" i="28" s="1"/>
  <c r="E20" i="28"/>
  <c r="Q20" i="28" s="1"/>
  <c r="M42" i="32"/>
  <c r="P113" i="33"/>
  <c r="G129" i="32"/>
  <c r="G71" i="32"/>
  <c r="S158" i="32"/>
  <c r="J100" i="32"/>
  <c r="P42" i="32"/>
  <c r="G13" i="32"/>
  <c r="D13" i="32"/>
  <c r="S42" i="32"/>
  <c r="V129" i="32"/>
  <c r="G158" i="32"/>
  <c r="V100" i="32"/>
  <c r="M100" i="32"/>
  <c r="S100" i="32"/>
  <c r="G100" i="32"/>
  <c r="M13" i="32"/>
  <c r="J13" i="32"/>
  <c r="U137" i="33"/>
  <c r="U89" i="33"/>
  <c r="J113" i="33"/>
  <c r="J89" i="33"/>
  <c r="M41" i="33"/>
  <c r="R41" i="33"/>
  <c r="T17" i="33"/>
  <c r="P137" i="33"/>
  <c r="S137" i="33"/>
  <c r="S89" i="33"/>
  <c r="T89" i="33"/>
  <c r="L113" i="33"/>
  <c r="K89" i="33"/>
  <c r="L89" i="33"/>
  <c r="O41" i="33"/>
  <c r="P41" i="33"/>
  <c r="H81" i="32" l="1"/>
  <c r="P192" i="32"/>
  <c r="S110" i="32"/>
  <c r="W110" i="32"/>
  <c r="L47" i="32"/>
  <c r="G427" i="33"/>
  <c r="G410" i="32"/>
  <c r="R163" i="32"/>
  <c r="N23" i="32"/>
  <c r="O105" i="32"/>
  <c r="O139" i="32"/>
  <c r="U47" i="32"/>
  <c r="R419" i="33"/>
  <c r="O421" i="33"/>
  <c r="X238" i="32"/>
  <c r="F411" i="32" s="1"/>
  <c r="V411" i="32" s="1"/>
  <c r="G408" i="32"/>
  <c r="H19" i="33"/>
  <c r="H31" i="33" s="1"/>
  <c r="R115" i="33"/>
  <c r="R127" i="33" s="1"/>
  <c r="H139" i="32"/>
  <c r="K110" i="32"/>
  <c r="P168" i="32"/>
  <c r="P197" i="32"/>
  <c r="L110" i="32"/>
  <c r="L52" i="32"/>
  <c r="L65" i="32" s="1"/>
  <c r="R192" i="32"/>
  <c r="K47" i="32"/>
  <c r="K19" i="33"/>
  <c r="K31" i="33" s="1"/>
  <c r="N175" i="33"/>
  <c r="R52" i="32"/>
  <c r="E23" i="32"/>
  <c r="R197" i="32"/>
  <c r="I23" i="32"/>
  <c r="I163" i="32"/>
  <c r="J47" i="32"/>
  <c r="V18" i="32"/>
  <c r="V36" i="32" s="1"/>
  <c r="Q427" i="33"/>
  <c r="U389" i="33"/>
  <c r="F435" i="33" s="1"/>
  <c r="G402" i="32"/>
  <c r="U377" i="33"/>
  <c r="F423" i="33" s="1"/>
  <c r="G423" i="33" s="1"/>
  <c r="U110" i="32"/>
  <c r="X225" i="32"/>
  <c r="F398" i="32" s="1"/>
  <c r="G76" i="32"/>
  <c r="V105" i="32"/>
  <c r="R47" i="32"/>
  <c r="R65" i="32" s="1"/>
  <c r="N18" i="32"/>
  <c r="N36" i="32" s="1"/>
  <c r="G47" i="32"/>
  <c r="W224" i="32"/>
  <c r="E397" i="32" s="1"/>
  <c r="V225" i="32"/>
  <c r="D398" i="32" s="1"/>
  <c r="T105" i="32"/>
  <c r="W105" i="32"/>
  <c r="W123" i="32" s="1"/>
  <c r="I134" i="32"/>
  <c r="I152" i="32" s="1"/>
  <c r="P25" i="27"/>
  <c r="F25" i="2"/>
  <c r="T47" i="32"/>
  <c r="M47" i="32"/>
  <c r="W36" i="32"/>
  <c r="K65" i="32"/>
  <c r="S105" i="32"/>
  <c r="S123" i="32" s="1"/>
  <c r="X224" i="32"/>
  <c r="F397" i="32" s="1"/>
  <c r="T52" i="32"/>
  <c r="W225" i="32"/>
  <c r="E398" i="32" s="1"/>
  <c r="Q168" i="32"/>
  <c r="J23" i="32"/>
  <c r="M110" i="32"/>
  <c r="M105" i="32"/>
  <c r="M123" i="32" s="1"/>
  <c r="H163" i="32"/>
  <c r="Q52" i="32"/>
  <c r="L18" i="32"/>
  <c r="L23" i="32"/>
  <c r="I76" i="32"/>
  <c r="G81" i="32"/>
  <c r="O110" i="32"/>
  <c r="O123" i="32" s="1"/>
  <c r="X216" i="32"/>
  <c r="F389" i="32" s="1"/>
  <c r="U163" i="32"/>
  <c r="U168" i="32"/>
  <c r="X220" i="32"/>
  <c r="F393" i="32" s="1"/>
  <c r="I47" i="32"/>
  <c r="I65" i="32" s="1"/>
  <c r="H76" i="32"/>
  <c r="I81" i="32"/>
  <c r="V224" i="32"/>
  <c r="D397" i="32" s="1"/>
  <c r="G397" i="32" s="1"/>
  <c r="J197" i="32"/>
  <c r="J210" i="32" s="1"/>
  <c r="N52" i="32"/>
  <c r="G110" i="32"/>
  <c r="V223" i="32"/>
  <c r="D396" i="32" s="1"/>
  <c r="H105" i="32"/>
  <c r="W218" i="32"/>
  <c r="E391" i="32" s="1"/>
  <c r="J52" i="32"/>
  <c r="I110" i="32"/>
  <c r="X223" i="32"/>
  <c r="F396" i="32" s="1"/>
  <c r="H134" i="32"/>
  <c r="H152" i="32" s="1"/>
  <c r="O47" i="32"/>
  <c r="J152" i="32"/>
  <c r="X36" i="32"/>
  <c r="W238" i="32"/>
  <c r="E411" i="32" s="1"/>
  <c r="U411" i="32" s="1"/>
  <c r="F18" i="32"/>
  <c r="K18" i="32"/>
  <c r="I18" i="32"/>
  <c r="I36" i="32" s="1"/>
  <c r="W216" i="32"/>
  <c r="E389" i="32" s="1"/>
  <c r="T168" i="32"/>
  <c r="W220" i="32"/>
  <c r="E393" i="32" s="1"/>
  <c r="F23" i="32"/>
  <c r="P52" i="32"/>
  <c r="S52" i="32"/>
  <c r="M139" i="32"/>
  <c r="M152" i="32" s="1"/>
  <c r="X219" i="32"/>
  <c r="F392" i="32" s="1"/>
  <c r="Q163" i="32"/>
  <c r="Q181" i="32" s="1"/>
  <c r="J192" i="32"/>
  <c r="O23" i="32"/>
  <c r="J110" i="32"/>
  <c r="M134" i="32"/>
  <c r="X110" i="32"/>
  <c r="R168" i="32"/>
  <c r="R181" i="32" s="1"/>
  <c r="G134" i="32"/>
  <c r="G168" i="32"/>
  <c r="Q47" i="32"/>
  <c r="Q65" i="32" s="1"/>
  <c r="G52" i="32"/>
  <c r="G65" i="32" s="1"/>
  <c r="W134" i="32"/>
  <c r="W152" i="32" s="1"/>
  <c r="W139" i="32"/>
  <c r="K197" i="32"/>
  <c r="F32" i="2"/>
  <c r="P32" i="27"/>
  <c r="N105" i="32"/>
  <c r="N123" i="32" s="1"/>
  <c r="P26" i="27"/>
  <c r="F26" i="2"/>
  <c r="H18" i="32"/>
  <c r="I105" i="32"/>
  <c r="X218" i="32"/>
  <c r="F391" i="32" s="1"/>
  <c r="H110" i="32"/>
  <c r="W223" i="32"/>
  <c r="E396" i="32" s="1"/>
  <c r="U52" i="32"/>
  <c r="U65" i="32" s="1"/>
  <c r="H47" i="32"/>
  <c r="G105" i="32"/>
  <c r="G123" i="32" s="1"/>
  <c r="V218" i="32"/>
  <c r="D391" i="32" s="1"/>
  <c r="E34" i="27"/>
  <c r="Q31" i="27"/>
  <c r="F34" i="27"/>
  <c r="R31" i="27"/>
  <c r="H94" i="32"/>
  <c r="L152" i="32"/>
  <c r="K36" i="32"/>
  <c r="G409" i="32"/>
  <c r="V220" i="32"/>
  <c r="D393" i="32" s="1"/>
  <c r="X139" i="32"/>
  <c r="H23" i="32"/>
  <c r="O18" i="32"/>
  <c r="O36" i="32" s="1"/>
  <c r="G139" i="32"/>
  <c r="D18" i="32"/>
  <c r="M23" i="32"/>
  <c r="J105" i="32"/>
  <c r="U105" i="32"/>
  <c r="U123" i="32" s="1"/>
  <c r="N134" i="32"/>
  <c r="N152" i="32" s="1"/>
  <c r="V110" i="32"/>
  <c r="V123" i="32" s="1"/>
  <c r="S163" i="32"/>
  <c r="E18" i="32"/>
  <c r="L105" i="32"/>
  <c r="L123" i="32" s="1"/>
  <c r="G23" i="32"/>
  <c r="T110" i="32"/>
  <c r="T123" i="32" s="1"/>
  <c r="X105" i="32"/>
  <c r="X123" i="32" s="1"/>
  <c r="L192" i="32"/>
  <c r="L210" i="32" s="1"/>
  <c r="I168" i="32"/>
  <c r="I181" i="32" s="1"/>
  <c r="S168" i="32"/>
  <c r="S181" i="32" s="1"/>
  <c r="D23" i="32"/>
  <c r="O134" i="32"/>
  <c r="H168" i="32"/>
  <c r="H181" i="32" s="1"/>
  <c r="K192" i="32"/>
  <c r="F33" i="2"/>
  <c r="P33" i="27"/>
  <c r="N47" i="32"/>
  <c r="F31" i="2"/>
  <c r="P31" i="27"/>
  <c r="H52" i="32"/>
  <c r="H65" i="32" s="1"/>
  <c r="M52" i="32"/>
  <c r="M65" i="32" s="1"/>
  <c r="O52" i="32"/>
  <c r="Q197" i="32"/>
  <c r="Q210" i="32" s="1"/>
  <c r="P210" i="32"/>
  <c r="T65" i="32"/>
  <c r="G152" i="32"/>
  <c r="G412" i="33"/>
  <c r="E43" i="33"/>
  <c r="U374" i="33"/>
  <c r="F420" i="33" s="1"/>
  <c r="R420" i="33" s="1"/>
  <c r="G411" i="33"/>
  <c r="S115" i="33"/>
  <c r="S127" i="33" s="1"/>
  <c r="U139" i="33"/>
  <c r="U151" i="33" s="1"/>
  <c r="K91" i="33"/>
  <c r="Q19" i="33"/>
  <c r="Q31" i="33" s="1"/>
  <c r="D43" i="33"/>
  <c r="D55" i="33" s="1"/>
  <c r="F43" i="33"/>
  <c r="F55" i="33" s="1"/>
  <c r="T91" i="33"/>
  <c r="U375" i="33"/>
  <c r="F421" i="33" s="1"/>
  <c r="S389" i="33"/>
  <c r="D435" i="33" s="1"/>
  <c r="P435" i="33" s="1"/>
  <c r="S384" i="33"/>
  <c r="D430" i="33" s="1"/>
  <c r="F19" i="33"/>
  <c r="F31" i="33" s="1"/>
  <c r="E55" i="33"/>
  <c r="D91" i="33"/>
  <c r="D103" i="33" s="1"/>
  <c r="F91" i="33"/>
  <c r="F103" i="33" s="1"/>
  <c r="L91" i="33"/>
  <c r="L103" i="33" s="1"/>
  <c r="U115" i="33"/>
  <c r="U127" i="33" s="1"/>
  <c r="J115" i="33"/>
  <c r="L115" i="33"/>
  <c r="L127" i="33" s="1"/>
  <c r="T19" i="33"/>
  <c r="T31" i="33" s="1"/>
  <c r="S91" i="33"/>
  <c r="S103" i="33" s="1"/>
  <c r="T139" i="33"/>
  <c r="R139" i="33"/>
  <c r="R151" i="33" s="1"/>
  <c r="S19" i="33"/>
  <c r="S31" i="33" s="1"/>
  <c r="P115" i="33"/>
  <c r="P127" i="33" s="1"/>
  <c r="L19" i="33"/>
  <c r="L31" i="33" s="1"/>
  <c r="R43" i="33"/>
  <c r="R55" i="33" s="1"/>
  <c r="G139" i="33"/>
  <c r="G151" i="33" s="1"/>
  <c r="G19" i="33"/>
  <c r="G31" i="33" s="1"/>
  <c r="L43" i="33"/>
  <c r="L55" i="33" s="1"/>
  <c r="U19" i="33"/>
  <c r="U31" i="33" s="1"/>
  <c r="S234" i="33"/>
  <c r="D401" i="33" s="1"/>
  <c r="M43" i="33"/>
  <c r="M55" i="33" s="1"/>
  <c r="O43" i="33"/>
  <c r="O55" i="33" s="1"/>
  <c r="Q139" i="33"/>
  <c r="Q151" i="33" s="1"/>
  <c r="P19" i="33"/>
  <c r="P31" i="33" s="1"/>
  <c r="T115" i="33"/>
  <c r="T127" i="33" s="1"/>
  <c r="K43" i="33"/>
  <c r="K55" i="33" s="1"/>
  <c r="U91" i="33"/>
  <c r="U103" i="33" s="1"/>
  <c r="H139" i="33"/>
  <c r="H151" i="33" s="1"/>
  <c r="T375" i="33"/>
  <c r="E421" i="33" s="1"/>
  <c r="U231" i="33"/>
  <c r="F398" i="33" s="1"/>
  <c r="S239" i="33"/>
  <c r="D406" i="33" s="1"/>
  <c r="P429" i="33" s="1"/>
  <c r="T232" i="33"/>
  <c r="E399" i="33" s="1"/>
  <c r="U239" i="33"/>
  <c r="F406" i="33" s="1"/>
  <c r="R429" i="33" s="1"/>
  <c r="Q434" i="33"/>
  <c r="S434" i="33" s="1"/>
  <c r="T382" i="33"/>
  <c r="E428" i="33" s="1"/>
  <c r="Q428" i="33" s="1"/>
  <c r="T151" i="33"/>
  <c r="O422" i="33"/>
  <c r="U361" i="33"/>
  <c r="N431" i="33" s="1"/>
  <c r="I139" i="33"/>
  <c r="E209" i="33"/>
  <c r="E211" i="33" s="1"/>
  <c r="E223" i="33" s="1"/>
  <c r="N17" i="33"/>
  <c r="N19" i="33" s="1"/>
  <c r="N31" i="33" s="1"/>
  <c r="T41" i="33"/>
  <c r="T43" i="33" s="1"/>
  <c r="T55" i="33" s="1"/>
  <c r="N185" i="33"/>
  <c r="N187" i="33" s="1"/>
  <c r="N199" i="33" s="1"/>
  <c r="T185" i="33"/>
  <c r="T187" i="33" s="1"/>
  <c r="T199" i="33" s="1"/>
  <c r="K161" i="33"/>
  <c r="K163" i="33" s="1"/>
  <c r="K175" i="33" s="1"/>
  <c r="Q185" i="33"/>
  <c r="Q187" i="33" s="1"/>
  <c r="Q199" i="33" s="1"/>
  <c r="N89" i="33"/>
  <c r="N91" i="33" s="1"/>
  <c r="N103" i="33" s="1"/>
  <c r="N65" i="33"/>
  <c r="N67" i="33" s="1"/>
  <c r="N79" i="33" s="1"/>
  <c r="E137" i="33"/>
  <c r="E139" i="33" s="1"/>
  <c r="E151" i="33" s="1"/>
  <c r="K185" i="33"/>
  <c r="K187" i="33" s="1"/>
  <c r="K199" i="33" s="1"/>
  <c r="H65" i="33"/>
  <c r="H67" i="33" s="1"/>
  <c r="H79" i="33" s="1"/>
  <c r="E185" i="33"/>
  <c r="E187" i="33" s="1"/>
  <c r="E199" i="33" s="1"/>
  <c r="E113" i="33"/>
  <c r="E115" i="33" s="1"/>
  <c r="E127" i="33" s="1"/>
  <c r="T65" i="33"/>
  <c r="T67" i="33" s="1"/>
  <c r="T79" i="33" s="1"/>
  <c r="H185" i="33"/>
  <c r="H187" i="33" s="1"/>
  <c r="H199" i="33" s="1"/>
  <c r="H233" i="33"/>
  <c r="H235" i="33" s="1"/>
  <c r="H247" i="33" s="1"/>
  <c r="E233" i="33"/>
  <c r="E235" i="33" s="1"/>
  <c r="E247" i="33" s="1"/>
  <c r="Q209" i="33"/>
  <c r="Q211" i="33" s="1"/>
  <c r="Q223" i="33" s="1"/>
  <c r="K233" i="33"/>
  <c r="K235" i="33" s="1"/>
  <c r="K247" i="33" s="1"/>
  <c r="K353" i="33"/>
  <c r="K355" i="33" s="1"/>
  <c r="K367" i="33" s="1"/>
  <c r="N209" i="33"/>
  <c r="N211" i="33" s="1"/>
  <c r="N223" i="33" s="1"/>
  <c r="H353" i="33"/>
  <c r="K209" i="33"/>
  <c r="K211" i="33" s="1"/>
  <c r="K223" i="33" s="1"/>
  <c r="E65" i="33"/>
  <c r="E67" i="33" s="1"/>
  <c r="E79" i="33" s="1"/>
  <c r="H209" i="33"/>
  <c r="H211" i="33" s="1"/>
  <c r="H223" i="33" s="1"/>
  <c r="Q353" i="33"/>
  <c r="Q355" i="33" s="1"/>
  <c r="Q367" i="33" s="1"/>
  <c r="K127" i="33"/>
  <c r="N353" i="33"/>
  <c r="N355" i="33" s="1"/>
  <c r="N367" i="33" s="1"/>
  <c r="G419" i="33"/>
  <c r="R435" i="33"/>
  <c r="Q43" i="33"/>
  <c r="Q55" i="33" s="1"/>
  <c r="P139" i="33"/>
  <c r="P151" i="33" s="1"/>
  <c r="T234" i="33"/>
  <c r="E401" i="33" s="1"/>
  <c r="G401" i="33" s="1"/>
  <c r="S374" i="33"/>
  <c r="D420" i="33" s="1"/>
  <c r="S353" i="33"/>
  <c r="L423" i="33" s="1"/>
  <c r="G355" i="33"/>
  <c r="J127" i="33"/>
  <c r="U382" i="33"/>
  <c r="F428" i="33" s="1"/>
  <c r="R428" i="33" s="1"/>
  <c r="T374" i="33"/>
  <c r="E420" i="33" s="1"/>
  <c r="Q420" i="33" s="1"/>
  <c r="O429" i="33"/>
  <c r="K103" i="33"/>
  <c r="T384" i="33"/>
  <c r="E430" i="33" s="1"/>
  <c r="S232" i="33"/>
  <c r="D399" i="33" s="1"/>
  <c r="E91" i="33"/>
  <c r="E103" i="33" s="1"/>
  <c r="U232" i="33"/>
  <c r="F399" i="33" s="1"/>
  <c r="I19" i="33"/>
  <c r="I31" i="33" s="1"/>
  <c r="I151" i="33"/>
  <c r="Q430" i="33"/>
  <c r="S375" i="33"/>
  <c r="D421" i="33" s="1"/>
  <c r="T389" i="33"/>
  <c r="E435" i="33" s="1"/>
  <c r="G435" i="33" s="1"/>
  <c r="S382" i="33"/>
  <c r="D428" i="33" s="1"/>
  <c r="O436" i="33"/>
  <c r="O353" i="33"/>
  <c r="O355" i="33" s="1"/>
  <c r="O367" i="33" s="1"/>
  <c r="L185" i="33"/>
  <c r="L187" i="33" s="1"/>
  <c r="L199" i="33" s="1"/>
  <c r="R185" i="33"/>
  <c r="R187" i="33" s="1"/>
  <c r="R199" i="33" s="1"/>
  <c r="O17" i="33"/>
  <c r="O19" i="33" s="1"/>
  <c r="O31" i="33" s="1"/>
  <c r="F209" i="33"/>
  <c r="F211" i="33" s="1"/>
  <c r="F223" i="33" s="1"/>
  <c r="O185" i="33"/>
  <c r="O187" i="33" s="1"/>
  <c r="O199" i="33" s="1"/>
  <c r="U185" i="33"/>
  <c r="U187" i="33" s="1"/>
  <c r="U199" i="33" s="1"/>
  <c r="U65" i="33"/>
  <c r="U67" i="33" s="1"/>
  <c r="U79" i="33" s="1"/>
  <c r="U41" i="33"/>
  <c r="U43" i="33" s="1"/>
  <c r="U55" i="33" s="1"/>
  <c r="I65" i="33"/>
  <c r="I67" i="33" s="1"/>
  <c r="I79" i="33" s="1"/>
  <c r="I185" i="33"/>
  <c r="I187" i="33" s="1"/>
  <c r="I199" i="33" s="1"/>
  <c r="O89" i="33"/>
  <c r="O91" i="33" s="1"/>
  <c r="O103" i="33" s="1"/>
  <c r="F137" i="33"/>
  <c r="F139" i="33" s="1"/>
  <c r="F151" i="33" s="1"/>
  <c r="L161" i="33"/>
  <c r="L163" i="33" s="1"/>
  <c r="L175" i="33" s="1"/>
  <c r="L65" i="33"/>
  <c r="L67" i="33" s="1"/>
  <c r="L79" i="33" s="1"/>
  <c r="O65" i="33"/>
  <c r="O67" i="33" s="1"/>
  <c r="O79" i="33" s="1"/>
  <c r="F113" i="33"/>
  <c r="F115" i="33" s="1"/>
  <c r="F127" i="33" s="1"/>
  <c r="F185" i="33"/>
  <c r="F187" i="33" s="1"/>
  <c r="F199" i="33" s="1"/>
  <c r="U209" i="33"/>
  <c r="U211" i="33" s="1"/>
  <c r="U223" i="33" s="1"/>
  <c r="I233" i="33"/>
  <c r="I235" i="33" s="1"/>
  <c r="I247" i="33" s="1"/>
  <c r="R209" i="33"/>
  <c r="R211" i="33" s="1"/>
  <c r="R223" i="33" s="1"/>
  <c r="L233" i="33"/>
  <c r="L235" i="33" s="1"/>
  <c r="L247" i="33" s="1"/>
  <c r="F233" i="33"/>
  <c r="F235" i="33" s="1"/>
  <c r="F247" i="33" s="1"/>
  <c r="L353" i="33"/>
  <c r="L355" i="33" s="1"/>
  <c r="L367" i="33" s="1"/>
  <c r="I353" i="33"/>
  <c r="L209" i="33"/>
  <c r="L211" i="33" s="1"/>
  <c r="L223" i="33" s="1"/>
  <c r="O209" i="33"/>
  <c r="O211" i="33" s="1"/>
  <c r="O223" i="33" s="1"/>
  <c r="F65" i="33"/>
  <c r="F67" i="33" s="1"/>
  <c r="F79" i="33" s="1"/>
  <c r="I209" i="33"/>
  <c r="I211" i="33" s="1"/>
  <c r="I223" i="33" s="1"/>
  <c r="R353" i="33"/>
  <c r="R355" i="33" s="1"/>
  <c r="R367" i="33" s="1"/>
  <c r="O431" i="33"/>
  <c r="R19" i="28"/>
  <c r="Q19" i="28"/>
  <c r="P433" i="33"/>
  <c r="S433" i="33" s="1"/>
  <c r="G410" i="33"/>
  <c r="H121" i="33"/>
  <c r="E16" i="28"/>
  <c r="Q16" i="28" s="1"/>
  <c r="S246" i="33"/>
  <c r="D413" i="33" s="1"/>
  <c r="T246" i="33"/>
  <c r="E413" i="33" s="1"/>
  <c r="R11" i="28"/>
  <c r="F16" i="28"/>
  <c r="R16" i="28" s="1"/>
  <c r="F19" i="3"/>
  <c r="P19" i="28"/>
  <c r="I121" i="33"/>
  <c r="U241" i="33" s="1"/>
  <c r="F408" i="33" s="1"/>
  <c r="Q11" i="28"/>
  <c r="G404" i="33"/>
  <c r="P427" i="33"/>
  <c r="S427" i="33" s="1"/>
  <c r="U246" i="33"/>
  <c r="F413" i="33" s="1"/>
  <c r="H89" i="33"/>
  <c r="H91" i="33" s="1"/>
  <c r="H103" i="33" s="1"/>
  <c r="D161" i="33"/>
  <c r="D163" i="33" s="1"/>
  <c r="D175" i="33" s="1"/>
  <c r="H161" i="33"/>
  <c r="H163" i="33" s="1"/>
  <c r="H175" i="33" s="1"/>
  <c r="H113" i="33"/>
  <c r="U161" i="33"/>
  <c r="U163" i="33" s="1"/>
  <c r="U175" i="33" s="1"/>
  <c r="I113" i="33"/>
  <c r="P161" i="33"/>
  <c r="P163" i="33" s="1"/>
  <c r="P175" i="33" s="1"/>
  <c r="T161" i="33"/>
  <c r="T163" i="33" s="1"/>
  <c r="T175" i="33" s="1"/>
  <c r="G89" i="33"/>
  <c r="G91" i="33" s="1"/>
  <c r="G103" i="33" s="1"/>
  <c r="I89" i="33"/>
  <c r="I91" i="33" s="1"/>
  <c r="I103" i="33" s="1"/>
  <c r="Q161" i="33"/>
  <c r="S161" i="33"/>
  <c r="S163" i="33" s="1"/>
  <c r="S175" i="33" s="1"/>
  <c r="R161" i="33"/>
  <c r="R163" i="33" s="1"/>
  <c r="R175" i="33" s="1"/>
  <c r="R89" i="33"/>
  <c r="R91" i="33" s="1"/>
  <c r="R103" i="33" s="1"/>
  <c r="I41" i="33"/>
  <c r="I43" i="33" s="1"/>
  <c r="I55" i="33" s="1"/>
  <c r="Q89" i="33"/>
  <c r="Q91" i="33" s="1"/>
  <c r="Q103" i="33" s="1"/>
  <c r="M113" i="33"/>
  <c r="M115" i="33" s="1"/>
  <c r="M127" i="33" s="1"/>
  <c r="M137" i="33"/>
  <c r="Q113" i="33"/>
  <c r="Q115" i="33" s="1"/>
  <c r="Q127" i="33" s="1"/>
  <c r="L137" i="33"/>
  <c r="L139" i="33" s="1"/>
  <c r="L151" i="33" s="1"/>
  <c r="O161" i="33"/>
  <c r="O163" i="33" s="1"/>
  <c r="O175" i="33" s="1"/>
  <c r="D17" i="33"/>
  <c r="D19" i="33" s="1"/>
  <c r="D31" i="33" s="1"/>
  <c r="P89" i="33"/>
  <c r="P91" i="33" s="1"/>
  <c r="P103" i="33" s="1"/>
  <c r="F161" i="33"/>
  <c r="F163" i="33" s="1"/>
  <c r="F175" i="33" s="1"/>
  <c r="E17" i="33"/>
  <c r="E19" i="33" s="1"/>
  <c r="E31" i="33" s="1"/>
  <c r="G41" i="33"/>
  <c r="G43" i="33" s="1"/>
  <c r="G55" i="33" s="1"/>
  <c r="K137" i="33"/>
  <c r="K139" i="33" s="1"/>
  <c r="K151" i="33" s="1"/>
  <c r="J137" i="33"/>
  <c r="M161" i="33"/>
  <c r="M163" i="33" s="1"/>
  <c r="M175" i="33" s="1"/>
  <c r="G161" i="33"/>
  <c r="H41" i="33"/>
  <c r="H43" i="33" s="1"/>
  <c r="H55" i="33" s="1"/>
  <c r="O113" i="33"/>
  <c r="O115" i="33" s="1"/>
  <c r="O127" i="33" s="1"/>
  <c r="O137" i="33"/>
  <c r="O139" i="33" s="1"/>
  <c r="O151" i="33" s="1"/>
  <c r="E161" i="33"/>
  <c r="I161" i="33"/>
  <c r="I163" i="33" s="1"/>
  <c r="I175" i="33" s="1"/>
  <c r="N113" i="33"/>
  <c r="N115" i="33" s="1"/>
  <c r="N127" i="33" s="1"/>
  <c r="N137" i="33"/>
  <c r="N139" i="33" s="1"/>
  <c r="N151" i="33" s="1"/>
  <c r="D19" i="27"/>
  <c r="E14" i="27"/>
  <c r="F16" i="27"/>
  <c r="R16" i="27" s="1"/>
  <c r="E12" i="27"/>
  <c r="Q12" i="27" s="1"/>
  <c r="F15" i="27"/>
  <c r="R15" i="27" s="1"/>
  <c r="E16" i="27"/>
  <c r="Q16" i="27" s="1"/>
  <c r="E20" i="27"/>
  <c r="Q20" i="27" s="1"/>
  <c r="D21" i="27"/>
  <c r="F20" i="27"/>
  <c r="R20" i="27" s="1"/>
  <c r="D16" i="27"/>
  <c r="D14" i="27"/>
  <c r="F19" i="27"/>
  <c r="D20" i="27"/>
  <c r="F21" i="27"/>
  <c r="R21" i="27" s="1"/>
  <c r="F14" i="27"/>
  <c r="E21" i="27"/>
  <c r="Q21" i="27" s="1"/>
  <c r="E19" i="27"/>
  <c r="F12" i="27"/>
  <c r="R12" i="27" s="1"/>
  <c r="F14" i="28"/>
  <c r="R14" i="28" s="1"/>
  <c r="F21" i="28"/>
  <c r="R21" i="28" s="1"/>
  <c r="D14" i="28"/>
  <c r="E14" i="28"/>
  <c r="Q14" i="28" s="1"/>
  <c r="F13" i="28"/>
  <c r="R13" i="28" s="1"/>
  <c r="D21" i="28"/>
  <c r="E26" i="28"/>
  <c r="Q26" i="28" s="1"/>
  <c r="R210" i="32" l="1"/>
  <c r="G428" i="33"/>
  <c r="H36" i="32"/>
  <c r="H123" i="32"/>
  <c r="L36" i="32"/>
  <c r="J123" i="32"/>
  <c r="R431" i="33"/>
  <c r="R421" i="33"/>
  <c r="O152" i="32"/>
  <c r="X226" i="32"/>
  <c r="F399" i="32" s="1"/>
  <c r="V399" i="32" s="1"/>
  <c r="K210" i="32"/>
  <c r="J65" i="32"/>
  <c r="V226" i="32"/>
  <c r="D399" i="32" s="1"/>
  <c r="T399" i="32" s="1"/>
  <c r="G421" i="33"/>
  <c r="U384" i="33"/>
  <c r="F430" i="33" s="1"/>
  <c r="E36" i="32"/>
  <c r="N65" i="32"/>
  <c r="U181" i="32"/>
  <c r="I94" i="32"/>
  <c r="Q19" i="27"/>
  <c r="E22" i="27"/>
  <c r="Q22" i="27" s="1"/>
  <c r="P20" i="27"/>
  <c r="F20" i="2"/>
  <c r="Q14" i="27"/>
  <c r="G391" i="32"/>
  <c r="E25" i="2"/>
  <c r="R25" i="2"/>
  <c r="F22" i="27"/>
  <c r="R22" i="27" s="1"/>
  <c r="R19" i="27"/>
  <c r="P19" i="27"/>
  <c r="F19" i="2"/>
  <c r="D22" i="27"/>
  <c r="E33" i="2"/>
  <c r="R33" i="2"/>
  <c r="D36" i="32"/>
  <c r="R34" i="27"/>
  <c r="R26" i="2"/>
  <c r="E26" i="2"/>
  <c r="R32" i="2"/>
  <c r="E32" i="2"/>
  <c r="G396" i="32"/>
  <c r="G398" i="32"/>
  <c r="F17" i="27"/>
  <c r="R17" i="27" s="1"/>
  <c r="R14" i="27"/>
  <c r="P14" i="27"/>
  <c r="F14" i="2"/>
  <c r="F21" i="2"/>
  <c r="P21" i="27"/>
  <c r="R31" i="2"/>
  <c r="E31" i="2"/>
  <c r="O65" i="32"/>
  <c r="F16" i="2"/>
  <c r="P16" i="27"/>
  <c r="G393" i="32"/>
  <c r="Q34" i="27"/>
  <c r="I123" i="32"/>
  <c r="X221" i="32"/>
  <c r="F394" i="32" s="1"/>
  <c r="V394" i="32" s="1"/>
  <c r="W226" i="32"/>
  <c r="E399" i="32" s="1"/>
  <c r="U399" i="32" s="1"/>
  <c r="F36" i="32"/>
  <c r="X152" i="32"/>
  <c r="X239" i="32" s="1"/>
  <c r="F412" i="32" s="1"/>
  <c r="V412" i="32" s="1"/>
  <c r="G399" i="33"/>
  <c r="U353" i="33"/>
  <c r="N423" i="33" s="1"/>
  <c r="I355" i="33"/>
  <c r="S376" i="33"/>
  <c r="D422" i="33" s="1"/>
  <c r="Q435" i="33"/>
  <c r="S435" i="33" s="1"/>
  <c r="T353" i="33"/>
  <c r="M423" i="33" s="1"/>
  <c r="O423" i="33" s="1"/>
  <c r="H355" i="33"/>
  <c r="U233" i="33"/>
  <c r="F400" i="33" s="1"/>
  <c r="R423" i="33" s="1"/>
  <c r="G420" i="33"/>
  <c r="T233" i="33"/>
  <c r="E400" i="33" s="1"/>
  <c r="Q423" i="33" s="1"/>
  <c r="S355" i="33"/>
  <c r="L425" i="33" s="1"/>
  <c r="G367" i="33"/>
  <c r="P21" i="28"/>
  <c r="F14" i="3"/>
  <c r="P14" i="28"/>
  <c r="H115" i="33"/>
  <c r="R19" i="3"/>
  <c r="E19" i="3"/>
  <c r="F23" i="28"/>
  <c r="R23" i="28" s="1"/>
  <c r="I115" i="33"/>
  <c r="G413" i="33"/>
  <c r="D27" i="28"/>
  <c r="E25" i="28"/>
  <c r="F25" i="28"/>
  <c r="F27" i="28"/>
  <c r="R27" i="28" s="1"/>
  <c r="D25" i="28"/>
  <c r="D26" i="28"/>
  <c r="E15" i="28"/>
  <c r="Q15" i="28" s="1"/>
  <c r="F15" i="28"/>
  <c r="R15" i="28" s="1"/>
  <c r="F26" i="28"/>
  <c r="R26" i="28" s="1"/>
  <c r="E27" i="28"/>
  <c r="Q27" i="28" s="1"/>
  <c r="R430" i="33" l="1"/>
  <c r="G430" i="33"/>
  <c r="U376" i="33"/>
  <c r="F422" i="33" s="1"/>
  <c r="R422" i="33" s="1"/>
  <c r="E24" i="1"/>
  <c r="N17" i="10" s="1"/>
  <c r="Q26" i="2"/>
  <c r="R19" i="2"/>
  <c r="E19" i="2"/>
  <c r="E23" i="1"/>
  <c r="Q25" i="2"/>
  <c r="E21" i="2"/>
  <c r="R21" i="2"/>
  <c r="Q33" i="2"/>
  <c r="E31" i="1"/>
  <c r="Q31" i="2"/>
  <c r="E29" i="1"/>
  <c r="N18" i="10" s="1"/>
  <c r="E30" i="1"/>
  <c r="N19" i="10" s="1"/>
  <c r="Q32" i="2"/>
  <c r="F35" i="27"/>
  <c r="R35" i="27" s="1"/>
  <c r="E20" i="2"/>
  <c r="R20" i="2"/>
  <c r="G399" i="32"/>
  <c r="E16" i="2"/>
  <c r="R16" i="2"/>
  <c r="E14" i="2"/>
  <c r="R14" i="2"/>
  <c r="F22" i="2"/>
  <c r="P22" i="27"/>
  <c r="W399" i="32"/>
  <c r="T376" i="33"/>
  <c r="E422" i="33" s="1"/>
  <c r="Q422" i="33" s="1"/>
  <c r="S367" i="33"/>
  <c r="L437" i="33" s="1"/>
  <c r="U355" i="33"/>
  <c r="N425" i="33" s="1"/>
  <c r="I367" i="33"/>
  <c r="S378" i="33"/>
  <c r="D424" i="33" s="1"/>
  <c r="T355" i="33"/>
  <c r="M425" i="33" s="1"/>
  <c r="H367" i="33"/>
  <c r="G422" i="33"/>
  <c r="P422" i="33"/>
  <c r="R25" i="28"/>
  <c r="F28" i="28"/>
  <c r="E14" i="3"/>
  <c r="R14" i="3"/>
  <c r="F25" i="3"/>
  <c r="D28" i="28"/>
  <c r="P25" i="28"/>
  <c r="Q25" i="28"/>
  <c r="E28" i="28"/>
  <c r="F17" i="28"/>
  <c r="R17" i="28" s="1"/>
  <c r="Q19" i="3"/>
  <c r="J18" i="1"/>
  <c r="F26" i="3"/>
  <c r="P26" i="28"/>
  <c r="P27" i="28"/>
  <c r="F27" i="3"/>
  <c r="U235" i="33"/>
  <c r="F402" i="33" s="1"/>
  <c r="R425" i="33" s="1"/>
  <c r="I127" i="33"/>
  <c r="U247" i="33" s="1"/>
  <c r="F414" i="33" s="1"/>
  <c r="H127" i="33"/>
  <c r="O425" i="33" l="1"/>
  <c r="S390" i="33"/>
  <c r="D436" i="33" s="1"/>
  <c r="E14" i="1"/>
  <c r="Q16" i="2"/>
  <c r="H18" i="10"/>
  <c r="J18" i="10"/>
  <c r="M18" i="10"/>
  <c r="F18" i="10"/>
  <c r="L18" i="10"/>
  <c r="I18" i="10"/>
  <c r="D18" i="10"/>
  <c r="E18" i="10"/>
  <c r="K18" i="10"/>
  <c r="C18" i="10"/>
  <c r="G18" i="10"/>
  <c r="B18" i="10"/>
  <c r="E19" i="1"/>
  <c r="Q21" i="2"/>
  <c r="E22" i="2"/>
  <c r="R22" i="2"/>
  <c r="E17" i="1"/>
  <c r="Q19" i="2"/>
  <c r="E12" i="1"/>
  <c r="Q14" i="2"/>
  <c r="Q20" i="2"/>
  <c r="E18" i="1"/>
  <c r="F19" i="10"/>
  <c r="L19" i="10"/>
  <c r="M19" i="10"/>
  <c r="H19" i="10"/>
  <c r="D19" i="10"/>
  <c r="G19" i="10"/>
  <c r="C19" i="10"/>
  <c r="K19" i="10"/>
  <c r="E19" i="10"/>
  <c r="I19" i="10"/>
  <c r="J19" i="10"/>
  <c r="B19" i="10"/>
  <c r="M17" i="10"/>
  <c r="J17" i="10"/>
  <c r="H17" i="10"/>
  <c r="G17" i="10"/>
  <c r="E17" i="10"/>
  <c r="B17" i="10"/>
  <c r="C17" i="10"/>
  <c r="D17" i="10"/>
  <c r="L17" i="10"/>
  <c r="I17" i="10"/>
  <c r="F17" i="10"/>
  <c r="K17" i="10"/>
  <c r="S422" i="33"/>
  <c r="U378" i="33"/>
  <c r="F424" i="33" s="1"/>
  <c r="R424" i="33" s="1"/>
  <c r="T367" i="33"/>
  <c r="M437" i="33" s="1"/>
  <c r="P424" i="33"/>
  <c r="P436" i="33"/>
  <c r="T378" i="33"/>
  <c r="E424" i="33" s="1"/>
  <c r="Q424" i="33" s="1"/>
  <c r="U367" i="33"/>
  <c r="N437" i="33" s="1"/>
  <c r="R437" i="33" s="1"/>
  <c r="E27" i="3"/>
  <c r="R27" i="3"/>
  <c r="C28" i="9"/>
  <c r="N27" i="10"/>
  <c r="J13" i="1"/>
  <c r="Q14" i="3"/>
  <c r="F28" i="3"/>
  <c r="P28" i="28"/>
  <c r="F29" i="28"/>
  <c r="R29" i="28" s="1"/>
  <c r="R28" i="28"/>
  <c r="E26" i="3"/>
  <c r="R26" i="3"/>
  <c r="Q28" i="28"/>
  <c r="R25" i="3"/>
  <c r="E25" i="3"/>
  <c r="T390" i="33" l="1"/>
  <c r="E436" i="33" s="1"/>
  <c r="Q436" i="33" s="1"/>
  <c r="C24" i="9"/>
  <c r="N13" i="10"/>
  <c r="C26" i="9"/>
  <c r="N15" i="10"/>
  <c r="C25" i="9"/>
  <c r="N14" i="10"/>
  <c r="E20" i="1"/>
  <c r="Q22" i="2"/>
  <c r="C9" i="9"/>
  <c r="N9" i="10"/>
  <c r="N11" i="10"/>
  <c r="C11" i="9"/>
  <c r="U390" i="33"/>
  <c r="F436" i="33" s="1"/>
  <c r="R436" i="33" s="1"/>
  <c r="S436" i="33" s="1"/>
  <c r="O437" i="33"/>
  <c r="S424" i="33"/>
  <c r="G424" i="33"/>
  <c r="Q25" i="3"/>
  <c r="J24" i="1"/>
  <c r="N30" i="10" s="1"/>
  <c r="F27" i="10"/>
  <c r="G27" i="10"/>
  <c r="L27" i="10"/>
  <c r="K27" i="10"/>
  <c r="C27" i="10"/>
  <c r="I27" i="10"/>
  <c r="J27" i="10"/>
  <c r="D27" i="10"/>
  <c r="B27" i="10"/>
  <c r="M27" i="10"/>
  <c r="E27" i="10"/>
  <c r="H27" i="10"/>
  <c r="E28" i="3"/>
  <c r="R28" i="3"/>
  <c r="D29" i="17"/>
  <c r="E29" i="17" s="1"/>
  <c r="F29" i="17" s="1"/>
  <c r="G29" i="17" s="1"/>
  <c r="D28" i="9"/>
  <c r="Q27" i="3"/>
  <c r="J26" i="1"/>
  <c r="N32" i="10" s="1"/>
  <c r="J25" i="1"/>
  <c r="Q26" i="3"/>
  <c r="C17" i="9"/>
  <c r="N25" i="10"/>
  <c r="G87" i="32"/>
  <c r="T161" i="32"/>
  <c r="T163" i="32" s="1"/>
  <c r="T181" i="32" s="1"/>
  <c r="J37" i="33"/>
  <c r="J85" i="33"/>
  <c r="G436" i="33" l="1"/>
  <c r="G93" i="32"/>
  <c r="V232" i="32"/>
  <c r="D405" i="32" s="1"/>
  <c r="G405" i="32" s="1"/>
  <c r="D11" i="17"/>
  <c r="E11" i="17" s="1"/>
  <c r="F11" i="17" s="1"/>
  <c r="G11" i="17" s="1"/>
  <c r="D11" i="9"/>
  <c r="E11" i="9" s="1"/>
  <c r="L15" i="10"/>
  <c r="C15" i="10"/>
  <c r="B15" i="10"/>
  <c r="H15" i="10"/>
  <c r="F15" i="10"/>
  <c r="J15" i="10"/>
  <c r="M15" i="10"/>
  <c r="E15" i="10"/>
  <c r="D15" i="10"/>
  <c r="I15" i="10"/>
  <c r="K15" i="10"/>
  <c r="G15" i="10"/>
  <c r="E11" i="10"/>
  <c r="M11" i="10"/>
  <c r="G11" i="10"/>
  <c r="C11" i="10"/>
  <c r="J11" i="10"/>
  <c r="K11" i="10"/>
  <c r="B11" i="10"/>
  <c r="H11" i="10"/>
  <c r="L11" i="10"/>
  <c r="I11" i="10"/>
  <c r="D11" i="10"/>
  <c r="F11" i="10"/>
  <c r="D15" i="17"/>
  <c r="E15" i="17" s="1"/>
  <c r="F15" i="17" s="1"/>
  <c r="G15" i="17" s="1"/>
  <c r="D26" i="9"/>
  <c r="E26" i="9" s="1"/>
  <c r="F26" i="9" s="1"/>
  <c r="K9" i="10"/>
  <c r="H9" i="10"/>
  <c r="M9" i="10"/>
  <c r="B9" i="10"/>
  <c r="F9" i="10"/>
  <c r="J9" i="10"/>
  <c r="D9" i="10"/>
  <c r="G9" i="10"/>
  <c r="E9" i="10"/>
  <c r="L9" i="10"/>
  <c r="C9" i="10"/>
  <c r="I9" i="10"/>
  <c r="I14" i="10"/>
  <c r="C14" i="10"/>
  <c r="H14" i="10"/>
  <c r="J14" i="10"/>
  <c r="E14" i="10"/>
  <c r="B14" i="10"/>
  <c r="F14" i="10"/>
  <c r="L14" i="10"/>
  <c r="M14" i="10"/>
  <c r="G14" i="10"/>
  <c r="K14" i="10"/>
  <c r="D14" i="10"/>
  <c r="H13" i="10"/>
  <c r="E13" i="10"/>
  <c r="D13" i="10"/>
  <c r="F13" i="10"/>
  <c r="J13" i="10"/>
  <c r="L13" i="10"/>
  <c r="G13" i="10"/>
  <c r="C13" i="10"/>
  <c r="K13" i="10"/>
  <c r="I13" i="10"/>
  <c r="B13" i="10"/>
  <c r="M13" i="10"/>
  <c r="D9" i="17"/>
  <c r="E9" i="17" s="1"/>
  <c r="F9" i="17" s="1"/>
  <c r="G9" i="17" s="1"/>
  <c r="D9" i="9"/>
  <c r="E9" i="9" s="1"/>
  <c r="F9" i="9" s="1"/>
  <c r="D25" i="9"/>
  <c r="D14" i="17"/>
  <c r="E14" i="17" s="1"/>
  <c r="F14" i="17" s="1"/>
  <c r="G14" i="17" s="1"/>
  <c r="C27" i="9"/>
  <c r="D13" i="17"/>
  <c r="E13" i="17" s="1"/>
  <c r="F13" i="17" s="1"/>
  <c r="G13" i="17" s="1"/>
  <c r="D27" i="17"/>
  <c r="E27" i="17" s="1"/>
  <c r="F27" i="17" s="1"/>
  <c r="G27" i="17" s="1"/>
  <c r="D17" i="9"/>
  <c r="E17" i="9" s="1"/>
  <c r="F17" i="9" s="1"/>
  <c r="J27" i="1"/>
  <c r="C32" i="9" s="1"/>
  <c r="Q28" i="3"/>
  <c r="E28" i="9"/>
  <c r="C30" i="10"/>
  <c r="K30" i="10"/>
  <c r="L30" i="10"/>
  <c r="J30" i="10"/>
  <c r="F30" i="10"/>
  <c r="G30" i="10"/>
  <c r="D30" i="10"/>
  <c r="B30" i="10"/>
  <c r="M30" i="10"/>
  <c r="I30" i="10"/>
  <c r="E30" i="10"/>
  <c r="H30" i="10"/>
  <c r="G25" i="10"/>
  <c r="B25" i="10"/>
  <c r="J25" i="10"/>
  <c r="M25" i="10"/>
  <c r="C25" i="10"/>
  <c r="F25" i="10"/>
  <c r="D25" i="10"/>
  <c r="E25" i="10"/>
  <c r="L25" i="10"/>
  <c r="H25" i="10"/>
  <c r="K25" i="10"/>
  <c r="I25" i="10"/>
  <c r="C32" i="10"/>
  <c r="J32" i="10"/>
  <c r="I32" i="10"/>
  <c r="E32" i="10"/>
  <c r="F32" i="10"/>
  <c r="D32" i="10"/>
  <c r="K32" i="10"/>
  <c r="M32" i="10"/>
  <c r="B32" i="10"/>
  <c r="G32" i="10"/>
  <c r="L32" i="10"/>
  <c r="H32" i="10"/>
  <c r="D28" i="27"/>
  <c r="G158" i="33"/>
  <c r="J16" i="32"/>
  <c r="J18" i="32" s="1"/>
  <c r="J36" i="32" s="1"/>
  <c r="M134" i="33"/>
  <c r="M16" i="32"/>
  <c r="M18" i="32" s="1"/>
  <c r="M36" i="32" s="1"/>
  <c r="P45" i="32"/>
  <c r="P47" i="32" s="1"/>
  <c r="P65" i="32" s="1"/>
  <c r="G161" i="32"/>
  <c r="G163" i="32" s="1"/>
  <c r="G181" i="32" s="1"/>
  <c r="P39" i="33"/>
  <c r="P43" i="33" s="1"/>
  <c r="P55" i="33" s="1"/>
  <c r="M142" i="33"/>
  <c r="G159" i="33"/>
  <c r="S135" i="33"/>
  <c r="S139" i="33" s="1"/>
  <c r="S151" i="33" s="1"/>
  <c r="G157" i="33"/>
  <c r="E159" i="33"/>
  <c r="E163" i="33" s="1"/>
  <c r="E175" i="33" s="1"/>
  <c r="N39" i="33"/>
  <c r="D16" i="28"/>
  <c r="P28" i="27" l="1"/>
  <c r="F28" i="2"/>
  <c r="D34" i="27"/>
  <c r="F11" i="34"/>
  <c r="F11" i="9"/>
  <c r="E25" i="9"/>
  <c r="D27" i="9"/>
  <c r="G94" i="32"/>
  <c r="V238" i="32"/>
  <c r="D411" i="32" s="1"/>
  <c r="N43" i="33"/>
  <c r="M145" i="33"/>
  <c r="S238" i="33"/>
  <c r="D405" i="33" s="1"/>
  <c r="G163" i="33"/>
  <c r="G175" i="33" s="1"/>
  <c r="S229" i="33"/>
  <c r="D396" i="33" s="1"/>
  <c r="P16" i="28"/>
  <c r="F16" i="3"/>
  <c r="D35" i="17"/>
  <c r="E35" i="17" s="1"/>
  <c r="F35" i="17" s="1"/>
  <c r="G35" i="17" s="1"/>
  <c r="D32" i="9"/>
  <c r="E32" i="9" s="1"/>
  <c r="F32" i="9" s="1"/>
  <c r="F28" i="9"/>
  <c r="D11" i="28"/>
  <c r="D20" i="28"/>
  <c r="J86" i="33"/>
  <c r="S45" i="32"/>
  <c r="S47" i="32" s="1"/>
  <c r="S65" i="32" s="1"/>
  <c r="K103" i="32"/>
  <c r="V132" i="32"/>
  <c r="G16" i="32"/>
  <c r="G18" i="32" s="1"/>
  <c r="G36" i="32" s="1"/>
  <c r="M135" i="33"/>
  <c r="M139" i="33" s="1"/>
  <c r="T95" i="33"/>
  <c r="J135" i="33"/>
  <c r="J139" i="33" s="1"/>
  <c r="J151" i="33" s="1"/>
  <c r="J39" i="33"/>
  <c r="J43" i="33" s="1"/>
  <c r="J55" i="33" s="1"/>
  <c r="Q159" i="33"/>
  <c r="Q163" i="33" s="1"/>
  <c r="Q175" i="33" s="1"/>
  <c r="P158" i="32"/>
  <c r="P163" i="32" l="1"/>
  <c r="P181" i="32" s="1"/>
  <c r="V216" i="32"/>
  <c r="D389" i="32" s="1"/>
  <c r="G389" i="32" s="1"/>
  <c r="G411" i="32"/>
  <c r="T411" i="32"/>
  <c r="W411" i="32" s="1"/>
  <c r="F34" i="2"/>
  <c r="P34" i="27"/>
  <c r="E28" i="2"/>
  <c r="R28" i="2"/>
  <c r="V134" i="32"/>
  <c r="V219" i="32"/>
  <c r="D392" i="32" s="1"/>
  <c r="G392" i="32" s="1"/>
  <c r="W219" i="32"/>
  <c r="E392" i="32" s="1"/>
  <c r="K105" i="32"/>
  <c r="F25" i="9"/>
  <c r="F27" i="9" s="1"/>
  <c r="E27" i="9"/>
  <c r="S230" i="33"/>
  <c r="D397" i="33" s="1"/>
  <c r="J91" i="33"/>
  <c r="J103" i="33" s="1"/>
  <c r="G405" i="33"/>
  <c r="P428" i="33"/>
  <c r="S428" i="33" s="1"/>
  <c r="M151" i="33"/>
  <c r="T97" i="33"/>
  <c r="T239" i="33"/>
  <c r="E406" i="33" s="1"/>
  <c r="P419" i="33"/>
  <c r="S419" i="33" s="1"/>
  <c r="G396" i="33"/>
  <c r="T231" i="33"/>
  <c r="E398" i="33" s="1"/>
  <c r="Q421" i="33" s="1"/>
  <c r="N55" i="33"/>
  <c r="T235" i="33"/>
  <c r="E402" i="33" s="1"/>
  <c r="Q425" i="33" s="1"/>
  <c r="P20" i="28"/>
  <c r="F20" i="3"/>
  <c r="F11" i="3"/>
  <c r="P11" i="28"/>
  <c r="E16" i="3"/>
  <c r="R16" i="3"/>
  <c r="E15" i="27"/>
  <c r="J15" i="33"/>
  <c r="D15" i="27"/>
  <c r="E21" i="28"/>
  <c r="D12" i="27"/>
  <c r="D12" i="28"/>
  <c r="E13" i="28"/>
  <c r="F12" i="2" l="1"/>
  <c r="P12" i="27"/>
  <c r="Q15" i="27"/>
  <c r="G15" i="2"/>
  <c r="H15" i="2" s="1"/>
  <c r="E17" i="27"/>
  <c r="V152" i="32"/>
  <c r="V239" i="32" s="1"/>
  <c r="D412" i="32" s="1"/>
  <c r="V221" i="32"/>
  <c r="D394" i="32" s="1"/>
  <c r="F15" i="2"/>
  <c r="P15" i="27"/>
  <c r="D17" i="27"/>
  <c r="K123" i="32"/>
  <c r="W239" i="32" s="1"/>
  <c r="E412" i="32" s="1"/>
  <c r="U412" i="32" s="1"/>
  <c r="W221" i="32"/>
  <c r="E394" i="32" s="1"/>
  <c r="U394" i="32" s="1"/>
  <c r="E26" i="1"/>
  <c r="N16" i="10" s="1"/>
  <c r="Q28" i="2"/>
  <c r="R34" i="2"/>
  <c r="E34" i="2"/>
  <c r="J19" i="33"/>
  <c r="J31" i="33" s="1"/>
  <c r="S231" i="33"/>
  <c r="D398" i="33" s="1"/>
  <c r="Q429" i="33"/>
  <c r="S429" i="33" s="1"/>
  <c r="G406" i="33"/>
  <c r="T103" i="33"/>
  <c r="T247" i="33" s="1"/>
  <c r="E414" i="33" s="1"/>
  <c r="Q437" i="33" s="1"/>
  <c r="T241" i="33"/>
  <c r="E408" i="33" s="1"/>
  <c r="Q431" i="33" s="1"/>
  <c r="P420" i="33"/>
  <c r="S420" i="33" s="1"/>
  <c r="G397" i="33"/>
  <c r="Q16" i="3"/>
  <c r="J15" i="1"/>
  <c r="E11" i="3"/>
  <c r="R11" i="3"/>
  <c r="P12" i="28"/>
  <c r="F12" i="3"/>
  <c r="Q13" i="28"/>
  <c r="E17" i="28"/>
  <c r="Q17" i="28" s="1"/>
  <c r="R20" i="3"/>
  <c r="E20" i="3"/>
  <c r="Q21" i="28"/>
  <c r="E23" i="28"/>
  <c r="F21" i="3"/>
  <c r="D13" i="28"/>
  <c r="E15" i="2" l="1"/>
  <c r="R15" i="2"/>
  <c r="T394" i="32"/>
  <c r="W394" i="32" s="1"/>
  <c r="G394" i="32"/>
  <c r="Q34" i="2"/>
  <c r="E32" i="1"/>
  <c r="P17" i="27"/>
  <c r="F17" i="2"/>
  <c r="R17" i="2" s="1"/>
  <c r="D35" i="27"/>
  <c r="G412" i="32"/>
  <c r="T412" i="32"/>
  <c r="W412" i="32" s="1"/>
  <c r="M16" i="10"/>
  <c r="I16" i="10"/>
  <c r="G16" i="10"/>
  <c r="D16" i="10"/>
  <c r="C16" i="10"/>
  <c r="J16" i="10"/>
  <c r="B16" i="10"/>
  <c r="E16" i="10"/>
  <c r="H16" i="10"/>
  <c r="F16" i="10"/>
  <c r="L16" i="10"/>
  <c r="K16" i="10"/>
  <c r="Q17" i="27"/>
  <c r="E35" i="27"/>
  <c r="Q35" i="27" s="1"/>
  <c r="R12" i="2"/>
  <c r="E12" i="2"/>
  <c r="E17" i="2" s="1"/>
  <c r="P421" i="33"/>
  <c r="S421" i="33" s="1"/>
  <c r="G398" i="33"/>
  <c r="Q11" i="3"/>
  <c r="J10" i="1"/>
  <c r="F13" i="3"/>
  <c r="P13" i="28"/>
  <c r="R21" i="3"/>
  <c r="E21" i="3"/>
  <c r="J19" i="1"/>
  <c r="Q20" i="3"/>
  <c r="R12" i="3"/>
  <c r="E12" i="3"/>
  <c r="C19" i="9"/>
  <c r="Q23" i="28"/>
  <c r="E29" i="28"/>
  <c r="Q29" i="28" s="1"/>
  <c r="Q17" i="2" l="1"/>
  <c r="E15" i="1"/>
  <c r="E10" i="1"/>
  <c r="Q12" i="2"/>
  <c r="E13" i="1"/>
  <c r="Q15" i="2"/>
  <c r="F35" i="2"/>
  <c r="P35" i="27"/>
  <c r="N28" i="10"/>
  <c r="C29" i="9"/>
  <c r="R13" i="3"/>
  <c r="E13" i="3"/>
  <c r="C14" i="9"/>
  <c r="N22" i="10"/>
  <c r="D19" i="9"/>
  <c r="E19" i="9" s="1"/>
  <c r="F19" i="9" s="1"/>
  <c r="J11" i="1"/>
  <c r="Q12" i="3"/>
  <c r="Q21" i="3"/>
  <c r="J20" i="1"/>
  <c r="E35" i="2" l="1"/>
  <c r="R35" i="2"/>
  <c r="N12" i="10"/>
  <c r="C12" i="9"/>
  <c r="C10" i="9"/>
  <c r="N10" i="10"/>
  <c r="N29" i="10"/>
  <c r="C30" i="9"/>
  <c r="Q13" i="3"/>
  <c r="J12" i="1"/>
  <c r="F22" i="10"/>
  <c r="E22" i="10"/>
  <c r="C22" i="10"/>
  <c r="L22" i="10"/>
  <c r="J22" i="10"/>
  <c r="D22" i="10"/>
  <c r="K22" i="10"/>
  <c r="B22" i="10"/>
  <c r="M22" i="10"/>
  <c r="I22" i="10"/>
  <c r="G22" i="10"/>
  <c r="H22" i="10"/>
  <c r="D30" i="17"/>
  <c r="E30" i="17" s="1"/>
  <c r="F30" i="17" s="1"/>
  <c r="G30" i="17" s="1"/>
  <c r="D29" i="9"/>
  <c r="N23" i="10"/>
  <c r="C15" i="9"/>
  <c r="D14" i="9"/>
  <c r="D24" i="17"/>
  <c r="C28" i="10"/>
  <c r="K28" i="10"/>
  <c r="D28" i="10"/>
  <c r="I28" i="10"/>
  <c r="E28" i="10"/>
  <c r="B28" i="10"/>
  <c r="F28" i="10"/>
  <c r="L28" i="10"/>
  <c r="M28" i="10"/>
  <c r="H28" i="10"/>
  <c r="J28" i="10"/>
  <c r="G28" i="10"/>
  <c r="D12" i="9" l="1"/>
  <c r="E12" i="9" s="1"/>
  <c r="F12" i="9" s="1"/>
  <c r="D12" i="17"/>
  <c r="E12" i="17" s="1"/>
  <c r="F12" i="17" s="1"/>
  <c r="G12" i="17" s="1"/>
  <c r="F12" i="10"/>
  <c r="I12" i="10"/>
  <c r="E12" i="10"/>
  <c r="K12" i="10"/>
  <c r="C12" i="10"/>
  <c r="G12" i="10"/>
  <c r="B12" i="10"/>
  <c r="H12" i="10"/>
  <c r="D12" i="10"/>
  <c r="M12" i="10"/>
  <c r="J12" i="10"/>
  <c r="L12" i="10"/>
  <c r="B10" i="10"/>
  <c r="B20" i="10" s="1"/>
  <c r="G10" i="10"/>
  <c r="G20" i="10" s="1"/>
  <c r="I10" i="10"/>
  <c r="F10" i="10"/>
  <c r="F20" i="10" s="1"/>
  <c r="J10" i="10"/>
  <c r="J20" i="10" s="1"/>
  <c r="C10" i="10"/>
  <c r="C20" i="10" s="1"/>
  <c r="E10" i="10"/>
  <c r="E20" i="10" s="1"/>
  <c r="L10" i="10"/>
  <c r="L20" i="10" s="1"/>
  <c r="K10" i="10"/>
  <c r="K20" i="10" s="1"/>
  <c r="M10" i="10"/>
  <c r="M20" i="10" s="1"/>
  <c r="H10" i="10"/>
  <c r="H20" i="10" s="1"/>
  <c r="D10" i="10"/>
  <c r="D20" i="10" s="1"/>
  <c r="N20" i="10"/>
  <c r="E33" i="1"/>
  <c r="Q35" i="2"/>
  <c r="D10" i="9"/>
  <c r="E10" i="9" s="1"/>
  <c r="F10" i="9" s="1"/>
  <c r="D10" i="17"/>
  <c r="E10" i="17" s="1"/>
  <c r="F10" i="17" s="1"/>
  <c r="G10" i="17" s="1"/>
  <c r="C13" i="9"/>
  <c r="D13" i="9" s="1"/>
  <c r="E13" i="9" s="1"/>
  <c r="F13" i="9" s="1"/>
  <c r="I23" i="10"/>
  <c r="G23" i="10"/>
  <c r="J23" i="10"/>
  <c r="L23" i="10"/>
  <c r="M23" i="10"/>
  <c r="F23" i="10"/>
  <c r="K23" i="10"/>
  <c r="H23" i="10"/>
  <c r="B23" i="10"/>
  <c r="E23" i="10"/>
  <c r="D23" i="10"/>
  <c r="C23" i="10"/>
  <c r="C16" i="9"/>
  <c r="N24" i="10"/>
  <c r="E24" i="17"/>
  <c r="E14" i="9"/>
  <c r="E29" i="9"/>
  <c r="D31" i="17"/>
  <c r="E31" i="17" s="1"/>
  <c r="F31" i="17" s="1"/>
  <c r="G31" i="17" s="1"/>
  <c r="D30" i="9"/>
  <c r="E30" i="9" s="1"/>
  <c r="F30" i="9" s="1"/>
  <c r="D15" i="9"/>
  <c r="E15" i="9" s="1"/>
  <c r="F15" i="9" s="1"/>
  <c r="D25" i="17"/>
  <c r="E25" i="17" s="1"/>
  <c r="F25" i="17" s="1"/>
  <c r="G25" i="17" s="1"/>
  <c r="J29" i="10"/>
  <c r="D29" i="10"/>
  <c r="E29" i="10"/>
  <c r="L29" i="10"/>
  <c r="H29" i="10"/>
  <c r="K29" i="10"/>
  <c r="I29" i="10"/>
  <c r="C29" i="10"/>
  <c r="G29" i="10"/>
  <c r="B29" i="10"/>
  <c r="M29" i="10"/>
  <c r="F29" i="10"/>
  <c r="C48" i="1" l="1"/>
  <c r="C49" i="1"/>
  <c r="C50" i="1"/>
  <c r="I20" i="10"/>
  <c r="F29" i="9"/>
  <c r="F30" i="34"/>
  <c r="F24" i="17"/>
  <c r="F24" i="10"/>
  <c r="K24" i="10"/>
  <c r="I24" i="10"/>
  <c r="D24" i="10"/>
  <c r="E24" i="10"/>
  <c r="B24" i="10"/>
  <c r="J24" i="10"/>
  <c r="H24" i="10"/>
  <c r="G24" i="10"/>
  <c r="M24" i="10"/>
  <c r="C24" i="10"/>
  <c r="L24" i="10"/>
  <c r="F14" i="9"/>
  <c r="D26" i="17"/>
  <c r="E26" i="17" s="1"/>
  <c r="F26" i="17" s="1"/>
  <c r="G26" i="17" s="1"/>
  <c r="D16" i="9"/>
  <c r="E16" i="9" s="1"/>
  <c r="F16" i="9" s="1"/>
  <c r="G24" i="17" l="1"/>
  <c r="G120" i="33" l="1"/>
  <c r="S240" i="33" l="1"/>
  <c r="D407" i="33" s="1"/>
  <c r="G121" i="33"/>
  <c r="D22" i="28"/>
  <c r="P22" i="28" l="1"/>
  <c r="F22" i="3"/>
  <c r="D23" i="28"/>
  <c r="S241" i="33"/>
  <c r="D408" i="33" s="1"/>
  <c r="P430" i="33"/>
  <c r="S430" i="33" s="1"/>
  <c r="G407" i="33"/>
  <c r="G113" i="33"/>
  <c r="P431" i="33" l="1"/>
  <c r="S431" i="33" s="1"/>
  <c r="G408" i="33"/>
  <c r="F23" i="3"/>
  <c r="P23" i="28"/>
  <c r="S233" i="33"/>
  <c r="D400" i="33" s="1"/>
  <c r="G115" i="33"/>
  <c r="R22" i="3"/>
  <c r="E22" i="3"/>
  <c r="D15" i="28"/>
  <c r="J21" i="1" l="1"/>
  <c r="Q22" i="3"/>
  <c r="S235" i="33"/>
  <c r="D402" i="33" s="1"/>
  <c r="G127" i="33"/>
  <c r="S247" i="33" s="1"/>
  <c r="D414" i="33" s="1"/>
  <c r="E23" i="3"/>
  <c r="R23" i="3"/>
  <c r="G400" i="33"/>
  <c r="P423" i="33"/>
  <c r="S423" i="33" s="1"/>
  <c r="P15" i="28"/>
  <c r="F15" i="3"/>
  <c r="D17" i="28"/>
  <c r="G414" i="33" l="1"/>
  <c r="P437" i="33"/>
  <c r="S437" i="33" s="1"/>
  <c r="G402" i="33"/>
  <c r="P425" i="33"/>
  <c r="S425" i="33" s="1"/>
  <c r="P17" i="28"/>
  <c r="F17" i="3"/>
  <c r="D29" i="28"/>
  <c r="R15" i="3"/>
  <c r="E15" i="3"/>
  <c r="Q23" i="3"/>
  <c r="J22" i="1"/>
  <c r="C31" i="9"/>
  <c r="N33" i="10"/>
  <c r="D31" i="9" l="1"/>
  <c r="D34" i="17"/>
  <c r="E34" i="17" s="1"/>
  <c r="F34" i="17" s="1"/>
  <c r="G34" i="17" s="1"/>
  <c r="C33" i="9"/>
  <c r="C34" i="9" s="1"/>
  <c r="C35" i="9" s="1"/>
  <c r="Q15" i="3"/>
  <c r="J14" i="1"/>
  <c r="F29" i="3"/>
  <c r="P29" i="28"/>
  <c r="R17" i="3"/>
  <c r="E17" i="3"/>
  <c r="C33" i="10"/>
  <c r="L33" i="10"/>
  <c r="G33" i="10"/>
  <c r="F33" i="10"/>
  <c r="I33" i="10"/>
  <c r="M33" i="10"/>
  <c r="B33" i="10"/>
  <c r="H33" i="10"/>
  <c r="E33" i="10"/>
  <c r="K33" i="10"/>
  <c r="J33" i="10"/>
  <c r="D33" i="10"/>
  <c r="Q17" i="3" l="1"/>
  <c r="Q29" i="3" s="1"/>
  <c r="J16" i="1"/>
  <c r="R29" i="3"/>
  <c r="J33" i="1" s="1"/>
  <c r="E29" i="3"/>
  <c r="C18" i="9"/>
  <c r="N26" i="10"/>
  <c r="E31" i="9"/>
  <c r="D33" i="9"/>
  <c r="D34" i="9" s="1"/>
  <c r="D35" i="9" s="1"/>
  <c r="C51" i="1" l="1"/>
  <c r="C53" i="1"/>
  <c r="C52" i="1"/>
  <c r="H26" i="10"/>
  <c r="H34" i="10" s="1"/>
  <c r="J26" i="10"/>
  <c r="J34" i="10" s="1"/>
  <c r="B26" i="10"/>
  <c r="B34" i="10" s="1"/>
  <c r="C26" i="10"/>
  <c r="C34" i="10" s="1"/>
  <c r="D26" i="10"/>
  <c r="D34" i="10" s="1"/>
  <c r="F26" i="10"/>
  <c r="F34" i="10" s="1"/>
  <c r="G26" i="10"/>
  <c r="G34" i="10" s="1"/>
  <c r="L26" i="10"/>
  <c r="L34" i="10" s="1"/>
  <c r="M26" i="10"/>
  <c r="M34" i="10" s="1"/>
  <c r="K26" i="10"/>
  <c r="K34" i="10" s="1"/>
  <c r="E26" i="10"/>
  <c r="E34" i="10" s="1"/>
  <c r="I26" i="10"/>
  <c r="I34" i="10" s="1"/>
  <c r="F31" i="9"/>
  <c r="F33" i="9" s="1"/>
  <c r="F34" i="9" s="1"/>
  <c r="F35" i="9" s="1"/>
  <c r="E33" i="9"/>
  <c r="E34" i="9" s="1"/>
  <c r="E35" i="9" s="1"/>
  <c r="D18" i="9"/>
  <c r="D28" i="17"/>
  <c r="C20" i="9"/>
  <c r="C21" i="9" l="1"/>
  <c r="C22" i="9" s="1"/>
  <c r="C38" i="9"/>
  <c r="E28" i="17"/>
  <c r="D36" i="17"/>
  <c r="E18" i="9"/>
  <c r="D20" i="9"/>
  <c r="N34" i="10"/>
  <c r="F28" i="17" l="1"/>
  <c r="E36" i="17"/>
  <c r="D38" i="9"/>
  <c r="D21" i="9"/>
  <c r="D22" i="9" s="1"/>
  <c r="D37" i="9" s="1"/>
  <c r="F18" i="9"/>
  <c r="F20" i="9" s="1"/>
  <c r="E20" i="9"/>
  <c r="C37" i="9"/>
  <c r="D16" i="17"/>
  <c r="E16" i="17" l="1"/>
  <c r="D21" i="17"/>
  <c r="E21" i="9"/>
  <c r="E22" i="9" s="1"/>
  <c r="E37" i="9" s="1"/>
  <c r="E38" i="9"/>
  <c r="F38" i="9"/>
  <c r="F21" i="9"/>
  <c r="F22" i="9" s="1"/>
  <c r="F37" i="9" s="1"/>
  <c r="G28" i="17"/>
  <c r="F36" i="17"/>
  <c r="G36" i="17" s="1"/>
  <c r="F16" i="17" l="1"/>
  <c r="E21" i="17"/>
  <c r="G16" i="17" l="1"/>
  <c r="F21" i="17"/>
  <c r="G21" i="17" s="1"/>
</calcChain>
</file>

<file path=xl/sharedStrings.xml><?xml version="1.0" encoding="utf-8"?>
<sst xmlns="http://schemas.openxmlformats.org/spreadsheetml/2006/main" count="2960" uniqueCount="470">
  <si>
    <t>B E V É T E L E K</t>
  </si>
  <si>
    <t>Intézményi működési bevételek</t>
  </si>
  <si>
    <t>Személyi juttatások</t>
  </si>
  <si>
    <t>Dologi kiadások</t>
  </si>
  <si>
    <t>Bevételek összesen:</t>
  </si>
  <si>
    <t>Kiadások összesen</t>
  </si>
  <si>
    <t>M e g n e v e z é s</t>
  </si>
  <si>
    <t>I.</t>
  </si>
  <si>
    <t>II.</t>
  </si>
  <si>
    <t>Mindösszesen</t>
  </si>
  <si>
    <t>I</t>
  </si>
  <si>
    <t>Beruházás</t>
  </si>
  <si>
    <t>Összesen:</t>
  </si>
  <si>
    <t>Felújítás</t>
  </si>
  <si>
    <t>Működési céltartalék</t>
  </si>
  <si>
    <t>Fejlesztési céltartalék</t>
  </si>
  <si>
    <t>Fejlesztési tartalék összesen:</t>
  </si>
  <si>
    <t xml:space="preserve">III. </t>
  </si>
  <si>
    <t>I. Működési bevételek és kiadások</t>
  </si>
  <si>
    <t>II. Felhalmozási célú bevételek és kiadások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</si>
  <si>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</si>
  <si>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</si>
  <si>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</si>
  <si>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</si>
  <si>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</si>
  <si>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</si>
  <si>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</si>
  <si>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</si>
  <si>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</si>
  <si>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</si>
  <si>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</si>
  <si>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</si>
  <si>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</si>
  <si>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B e v é t e l e k</t>
  </si>
  <si>
    <t>B e v é t e l e k  összesen:</t>
  </si>
  <si>
    <t xml:space="preserve">K i a d á s o k </t>
  </si>
  <si>
    <t>Fejlesztési kiadások</t>
  </si>
  <si>
    <t>Összes kötelezettség:</t>
  </si>
  <si>
    <t>Helyi adó bevételek</t>
  </si>
  <si>
    <t>sor.sz.</t>
  </si>
  <si>
    <t>Intézmény megnevezése</t>
  </si>
  <si>
    <t>Sor.sz.</t>
  </si>
  <si>
    <t>Felhalmozási kiadás összesen:</t>
  </si>
  <si>
    <t>s.sz.</t>
  </si>
  <si>
    <t>Intézmény</t>
  </si>
  <si>
    <t>Engedélyezett álláshely/Foglalkoztatotti létszám</t>
  </si>
  <si>
    <t>Köztisztviselő</t>
  </si>
  <si>
    <t>Közalkalmazott</t>
  </si>
  <si>
    <t xml:space="preserve">Munka tövénykönyves </t>
  </si>
  <si>
    <t>Finanszírozási műveletek bevételei</t>
  </si>
  <si>
    <t>II</t>
  </si>
  <si>
    <t>Ellátottak pénzbeli juttatásai</t>
  </si>
  <si>
    <t>III</t>
  </si>
  <si>
    <t>IV</t>
  </si>
  <si>
    <t>MŰKÖDÉSI KÖLTSÉGVETÉS BEVÉTELEI</t>
  </si>
  <si>
    <t>MŰKÖDÉSI KÖLTSÉGVETÉS KIADÁSAI</t>
  </si>
  <si>
    <t>Közhatalmi bevételek</t>
  </si>
  <si>
    <t>Munkaadókat terhelő járulékok és szociális hozzájárulási adó</t>
  </si>
  <si>
    <t>Egyéb működési célú kiadások</t>
  </si>
  <si>
    <t>Működési kiadások összesen</t>
  </si>
  <si>
    <t>Működési bevételek összesen</t>
  </si>
  <si>
    <t>FELHALMOZÁSI KÖLTSÉGVETÉS BEVÉTELEI</t>
  </si>
  <si>
    <t>FELHALMOZÁSI KÖLTSÉGVETÉS KIADÁSAI</t>
  </si>
  <si>
    <t>Felhalmozási bevételek</t>
  </si>
  <si>
    <t>Beruházások</t>
  </si>
  <si>
    <t>Felújítások</t>
  </si>
  <si>
    <t>Egyéb felhalmozási kiadások</t>
  </si>
  <si>
    <t>Felhalmozási kiadások összesen</t>
  </si>
  <si>
    <t>Felhalmozási bevételek összesen</t>
  </si>
  <si>
    <t>Működési célú támogatások államháztartáson belülről</t>
  </si>
  <si>
    <t>Felhalmozási célú támogatások államháztartáson belülről</t>
  </si>
  <si>
    <t>Működési célú átvett pénzeszközök államháztartáson kívülről</t>
  </si>
  <si>
    <t>Felhalmozási célú átvett pénzeszközök államháztartáson kívülről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</si>
  <si>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</si>
  <si>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</si>
  <si>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</si>
  <si>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</si>
  <si>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Előző évi költségvetési maradvány</t>
  </si>
  <si>
    <t>Előző évi vállalkozási maradvány</t>
  </si>
  <si>
    <t>MŰKÖDÉSI HIÁNY BELSŐ FINANSZÍROZÁSA</t>
  </si>
  <si>
    <t>FELHALMOZÁSI HIÁNY BELSŐ FINANSZÍROZÁSA</t>
  </si>
  <si>
    <t>FELHALMOZÁSI HIÁNY KÜLSŐ FINANSZÍROZÁSA</t>
  </si>
  <si>
    <t>V</t>
  </si>
  <si>
    <t>VI</t>
  </si>
  <si>
    <t>FINANSZÍROZÁSI CÉLÚ MŰVELETEK</t>
  </si>
  <si>
    <t>Egyéb felhalmozási célú kiadások</t>
  </si>
  <si>
    <t>Működési célú visszatérítendő támogatások, kölcsönök nyújtása</t>
  </si>
  <si>
    <t>Egyéb működési célú támogatások</t>
  </si>
  <si>
    <t xml:space="preserve">Működési hiány finanszírozás belső forrásból </t>
  </si>
  <si>
    <t>Működési célú bev. Össz. (1+…4)</t>
  </si>
  <si>
    <t>Felhalmozási hiány finanszírozása belső forrásból</t>
  </si>
  <si>
    <t>Felhalmozási hiány finanszírozása külső forrásból</t>
  </si>
  <si>
    <t>Tartalékok</t>
  </si>
  <si>
    <t>BEVÉTELEK MINDÖSSZESEN (I+II+III)</t>
  </si>
  <si>
    <t>K i a d á s o k összesen.</t>
  </si>
  <si>
    <t>Intézmény finanszírozás</t>
  </si>
  <si>
    <t>Finanszírozási célú műveletek összesen</t>
  </si>
  <si>
    <t>Pénzeszköz átadások összesen:</t>
  </si>
  <si>
    <t>Működési tartalék (általános, cél)</t>
  </si>
  <si>
    <t>Működési tartalékok</t>
  </si>
  <si>
    <t>Működési célú kiad. Össz. (6+…11)</t>
  </si>
  <si>
    <t>Működési hiány (5-12)</t>
  </si>
  <si>
    <t>Felhalmozási célú bevételek össz. (15+…17)</t>
  </si>
  <si>
    <t>KIADÁSOK MINDÖSSZESEN (IV+V+VI)</t>
  </si>
  <si>
    <t>Felhalmozási célú kiadások össz.(19+...23)</t>
  </si>
  <si>
    <t>Felhalmozási hiány (18-24)</t>
  </si>
  <si>
    <t>Önkormányzat bevételei összesen:(5+14+18+26+27)</t>
  </si>
  <si>
    <t>Önkormányzat kiadásai összesen:(12+24)</t>
  </si>
  <si>
    <t xml:space="preserve">Kedvezmény nélkül elérhető bevétel </t>
  </si>
  <si>
    <t xml:space="preserve">Kedvezmények összege     </t>
  </si>
  <si>
    <t>Ssz.</t>
  </si>
  <si>
    <t>Megnevezés</t>
  </si>
  <si>
    <t>Bevétel</t>
  </si>
  <si>
    <t>Kiadás</t>
  </si>
  <si>
    <t>5.</t>
  </si>
  <si>
    <t>Elvonások és befizetések</t>
  </si>
  <si>
    <t>Értékpapír vásárlása, visszavás., megelőlegezés</t>
  </si>
  <si>
    <t>Rovatszám</t>
  </si>
  <si>
    <t>Működési célú támogatások ÁH-n belülről</t>
  </si>
  <si>
    <t>B1</t>
  </si>
  <si>
    <t>ebből: önkormányzatok működési támogatásai</t>
  </si>
  <si>
    <t>B3</t>
  </si>
  <si>
    <t>Működési saját bevételek</t>
  </si>
  <si>
    <t>B4</t>
  </si>
  <si>
    <t>Működési célú átvett pénzeszközök ÁH-n kívülről</t>
  </si>
  <si>
    <t>B6</t>
  </si>
  <si>
    <t>B2</t>
  </si>
  <si>
    <t>Felhalmozási saját bevételek</t>
  </si>
  <si>
    <t>B5</t>
  </si>
  <si>
    <t>B7</t>
  </si>
  <si>
    <t>B813</t>
  </si>
  <si>
    <t>Belföldi értékpapírok bevételei</t>
  </si>
  <si>
    <t>Államháztartáson belüli megelőlegezések bevételei</t>
  </si>
  <si>
    <t>Rovatszám:</t>
  </si>
  <si>
    <t>Kötelező</t>
  </si>
  <si>
    <t>Önkéntvállalt</t>
  </si>
  <si>
    <t>Államigazgatási</t>
  </si>
  <si>
    <t>B812</t>
  </si>
  <si>
    <t>B811</t>
  </si>
  <si>
    <t>B814</t>
  </si>
  <si>
    <t>K912</t>
  </si>
  <si>
    <t>K911</t>
  </si>
  <si>
    <t>Államháztartáson belüli meglelőlegezések visszafizetése</t>
  </si>
  <si>
    <t>K914</t>
  </si>
  <si>
    <t>K1</t>
  </si>
  <si>
    <t>K2</t>
  </si>
  <si>
    <t>B11</t>
  </si>
  <si>
    <t>K3</t>
  </si>
  <si>
    <t>K4</t>
  </si>
  <si>
    <t>K5</t>
  </si>
  <si>
    <t>K513</t>
  </si>
  <si>
    <t>K6</t>
  </si>
  <si>
    <t>K7</t>
  </si>
  <si>
    <t>K8</t>
  </si>
  <si>
    <t>B8131</t>
  </si>
  <si>
    <t>B8132</t>
  </si>
  <si>
    <t>Államháztartáson belüli megelőlegezés kiadása</t>
  </si>
  <si>
    <t>B65</t>
  </si>
  <si>
    <t>B16</t>
  </si>
  <si>
    <t>Államháztartáson belüli megelőlegezések bevétele</t>
  </si>
  <si>
    <t>Rovat szám</t>
  </si>
  <si>
    <t>2020      terv</t>
  </si>
  <si>
    <t>Értékpapír vásárlása, visszavásárlás</t>
  </si>
  <si>
    <t>Államháztartáson belüli megelőlegezések visszafizetése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</si>
  <si>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</si>
  <si>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</si>
  <si>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</si>
  <si>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</si>
  <si>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</si>
  <si>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</si>
  <si>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</si>
  <si>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</si>
  <si>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</si>
  <si>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</si>
  <si>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</si>
  <si>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</si>
  <si>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</si>
  <si>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</si>
  <si>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</si>
  <si>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</si>
  <si>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</si>
  <si>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</si>
  <si>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</si>
  <si>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</si>
  <si>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</si>
  <si>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</si>
  <si>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</si>
  <si>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Egyéb működési célú kiadások összesen:</t>
  </si>
  <si>
    <t xml:space="preserve">Általános tartalék </t>
  </si>
  <si>
    <t>Fejlesztési céltartatalék</t>
  </si>
  <si>
    <t>Működési céltartalék összesen:</t>
  </si>
  <si>
    <t>Finanszírozási célú műveletek (állami támogatás megelőlegezés)</t>
  </si>
  <si>
    <t>Közfoglalkoztatott</t>
  </si>
  <si>
    <t>011130</t>
  </si>
  <si>
    <t>013320</t>
  </si>
  <si>
    <t>013350</t>
  </si>
  <si>
    <t>018010</t>
  </si>
  <si>
    <t>041233</t>
  </si>
  <si>
    <t>045120</t>
  </si>
  <si>
    <t>064010</t>
  </si>
  <si>
    <t>066020</t>
  </si>
  <si>
    <t>072111</t>
  </si>
  <si>
    <t>074031</t>
  </si>
  <si>
    <t>074032</t>
  </si>
  <si>
    <t>081071</t>
  </si>
  <si>
    <t>107060</t>
  </si>
  <si>
    <t>Intézmény összesen:</t>
  </si>
  <si>
    <t>Kormányzati funkció</t>
  </si>
  <si>
    <t>018030</t>
  </si>
  <si>
    <t>Eredeti ei.</t>
  </si>
  <si>
    <t>096015</t>
  </si>
  <si>
    <t>104035</t>
  </si>
  <si>
    <t>091110</t>
  </si>
  <si>
    <t>091140</t>
  </si>
  <si>
    <t>104031</t>
  </si>
  <si>
    <t>082092</t>
  </si>
  <si>
    <t>063020</t>
  </si>
  <si>
    <t>066010</t>
  </si>
  <si>
    <t>Eredeti</t>
  </si>
  <si>
    <t>Módosított</t>
  </si>
  <si>
    <t>Intézményenkénti mindösszesen</t>
  </si>
  <si>
    <t xml:space="preserve">013350 </t>
  </si>
  <si>
    <t>Intézményenként mindösszesen</t>
  </si>
  <si>
    <t>Kormányzati funckió</t>
  </si>
  <si>
    <t>Köztemető-fenntartás és -működés</t>
  </si>
  <si>
    <t>Az önkormányzati vagyonnal való gazdálkodással kapcsolatos feladatok (lakó ingatlan)</t>
  </si>
  <si>
    <t>Önkormányzatok elszámolásai a központi költségvetéssel</t>
  </si>
  <si>
    <t>Támogatási célú finanszírozási műveletek</t>
  </si>
  <si>
    <t>Hosszabb időtartamú közfoglalkoztatás</t>
  </si>
  <si>
    <t>Önkormányzatok és önkormányzati hivatalok jogalkotó és általános igazgatási tevékenysége</t>
  </si>
  <si>
    <t>Út, autópálya építése</t>
  </si>
  <si>
    <t>Város-, községgazdálkodási egyéb szolgáltatások</t>
  </si>
  <si>
    <t>Háziorvosi alapellátás</t>
  </si>
  <si>
    <t>Család és nővédelmi egészségügyi gondozás</t>
  </si>
  <si>
    <t>Ifjúság-egészségügyi gondozás</t>
  </si>
  <si>
    <t>Üdülői szálláshely-szolgáltatás és étkeztetés</t>
  </si>
  <si>
    <t>Önkormányzatok funkcióra nem sorolható bevételei államháztartáson kívülről</t>
  </si>
  <si>
    <t xml:space="preserve">Az önkormányzati vagyonnal való gazdálkodással kapcsolatos feladatok </t>
  </si>
  <si>
    <t>Egyéb szociális pénzbeli és természetbeni ellátások, támogatások</t>
  </si>
  <si>
    <t>Óvodai nevelés, ellátás szakmai feladatai</t>
  </si>
  <si>
    <t>Zöldterület-kezelés</t>
  </si>
  <si>
    <t>Működési tartalék összesen:</t>
  </si>
  <si>
    <t>Tartalékok mindösszesen:</t>
  </si>
  <si>
    <t>104051</t>
  </si>
  <si>
    <t>Gyermekvédelmi pénzbeli és természetbeni ellátások</t>
  </si>
  <si>
    <t>2021      terv</t>
  </si>
  <si>
    <t>107080</t>
  </si>
  <si>
    <t>Esélyegyenlőség elősegítését célzó tevékenységek és programok</t>
  </si>
  <si>
    <t>Közművelődés</t>
  </si>
  <si>
    <t>045160</t>
  </si>
  <si>
    <t>092120</t>
  </si>
  <si>
    <t>Saját forrás</t>
  </si>
  <si>
    <t>Víztermelés, -kezelés, -ellátás</t>
  </si>
  <si>
    <t>Köznevelési intézmény 5-8. évfolyamán tanulók nevelésével, oktatásával összefüggő működtetési feladatok</t>
  </si>
  <si>
    <t>016010</t>
  </si>
  <si>
    <t>Pályázat keretében foglalkoztatott létszám</t>
  </si>
  <si>
    <t>2022      terv</t>
  </si>
  <si>
    <t xml:space="preserve">Hitel törlesztések </t>
  </si>
  <si>
    <t>2. melléklet</t>
  </si>
  <si>
    <t>2 A. melléklet</t>
  </si>
  <si>
    <t>2 B. melléklet</t>
  </si>
  <si>
    <t>3. melléklet</t>
  </si>
  <si>
    <t>3 A. melléklet</t>
  </si>
  <si>
    <t>3. B melléklet</t>
  </si>
  <si>
    <t>Különbözet</t>
  </si>
  <si>
    <t>Csorvási Polgármesteri Hivatal</t>
  </si>
  <si>
    <t>Csorvás Város Önkormányzata</t>
  </si>
  <si>
    <t>Csorvás Város Önkormányzatának Óvodája és Bölcsődéje</t>
  </si>
  <si>
    <t>Csorvási Roma Önkormányzat</t>
  </si>
  <si>
    <t>Csorvás Város Önkormányzatának Egyesített Szociális Intézménye</t>
  </si>
  <si>
    <t>Csorvási Szlovák Önkormányzat</t>
  </si>
  <si>
    <t>011140</t>
  </si>
  <si>
    <t>102023</t>
  </si>
  <si>
    <t>102024</t>
  </si>
  <si>
    <t>102031</t>
  </si>
  <si>
    <t>107051</t>
  </si>
  <si>
    <t>107052</t>
  </si>
  <si>
    <t>016020</t>
  </si>
  <si>
    <t>106020</t>
  </si>
  <si>
    <t>091120</t>
  </si>
  <si>
    <t>082091</t>
  </si>
  <si>
    <t>083080</t>
  </si>
  <si>
    <t>084020</t>
  </si>
  <si>
    <t>041231</t>
  </si>
  <si>
    <t>Rövid időtartamú közfoglalkoztatás</t>
  </si>
  <si>
    <t>042130</t>
  </si>
  <si>
    <t>Növénytermesztés, állattenyésztés és kapcsolódó szolgáltatások</t>
  </si>
  <si>
    <t>049010</t>
  </si>
  <si>
    <t>Máshova nem sorolt gazdasági ügyek</t>
  </si>
  <si>
    <t>051040</t>
  </si>
  <si>
    <t>052020</t>
  </si>
  <si>
    <t>Fizikoterápiás szolgáltatás</t>
  </si>
  <si>
    <t>072450</t>
  </si>
  <si>
    <t>082042</t>
  </si>
  <si>
    <t>Könyvtári állomány gyarapítása, nyilvántartása</t>
  </si>
  <si>
    <t>104037</t>
  </si>
  <si>
    <t>091220</t>
  </si>
  <si>
    <t>091250</t>
  </si>
  <si>
    <t>Gyermekétkeztetés köznevelési intézményben</t>
  </si>
  <si>
    <t>Intézményen kívüli gyermekétkeztetés</t>
  </si>
  <si>
    <t>Köznevelési intézmény 1-4. évfolyamán tanulók nevelésével, oktatásával összefüggő működtetési feladatok</t>
  </si>
  <si>
    <t>Alapfokú művészetoktatással összefüggő működtetési feladatok</t>
  </si>
  <si>
    <t>900020</t>
  </si>
  <si>
    <t>Közutak, hidak, alagutak üzemeltetése fenntartása</t>
  </si>
  <si>
    <t>Nem vesszélyes hulladék kezelése, ártalmatlanítása</t>
  </si>
  <si>
    <t>Szennyvív gyűjtése, tisztítása, elhelyezése</t>
  </si>
  <si>
    <t>Közilágítás</t>
  </si>
  <si>
    <t>Közművelődés - közösségi és társadalmi részvétel fejlesztése</t>
  </si>
  <si>
    <t>Közművelődés - hagyományos közösségi kulturális értékek gondozása</t>
  </si>
  <si>
    <t>Nemzetiségi médiatartalom-szolgáltatás és támogatása</t>
  </si>
  <si>
    <t>Nemzetiségi közfeladatok ellátása és támogatása</t>
  </si>
  <si>
    <t>Idősek, demens betegek nappali ellátása</t>
  </si>
  <si>
    <t>Demens betegek tartós bentlakásos ellátása</t>
  </si>
  <si>
    <t>Idősek nappali ellátása</t>
  </si>
  <si>
    <t>Szociális étkeztetés szociális konyhán</t>
  </si>
  <si>
    <t>Házi segítségnyújtás</t>
  </si>
  <si>
    <t>Sajátos nevelési igényű gyermekek óvodai nevelésének, ellátásának szakmai
feladatai</t>
  </si>
  <si>
    <t>Óvodai nevelés, ellátás működtetési feladatai</t>
  </si>
  <si>
    <t xml:space="preserve">Gyermekétkeztetés köznevelési intézményben
</t>
  </si>
  <si>
    <t>Gyermekek bölcsődében és mini bölcsődében történő ellátása</t>
  </si>
  <si>
    <t>Gyermekétkeztetés bölcsődében, fogyatékosok nappali intézményében</t>
  </si>
  <si>
    <t>Országgyűlési, önkormányzati és európai parlamenti képviselőválasztásokhoz kapcsolódó
tevékenységek</t>
  </si>
  <si>
    <t>Országos és helyi népszavazással kapcsolatos tevékenységek</t>
  </si>
  <si>
    <t>Lakásfenntartással, lakhatással összefüggő ellátások</t>
  </si>
  <si>
    <t>Az önkormányzati vagyonnal való gazdálkodással kapcsolatos feladatok</t>
  </si>
  <si>
    <t xml:space="preserve">2020.évi tervezett bevétel         </t>
  </si>
  <si>
    <t>2023      terv</t>
  </si>
  <si>
    <t>2020       terv</t>
  </si>
  <si>
    <t>084031</t>
  </si>
  <si>
    <t>Civil szervezetek működési támogatása</t>
  </si>
  <si>
    <t>Finanszírozási műveletek</t>
  </si>
  <si>
    <t>Módosítás</t>
  </si>
  <si>
    <t>Pályázati önerő</t>
  </si>
  <si>
    <t>2018      tény</t>
  </si>
  <si>
    <t>Kommunális adó kedvezmény</t>
  </si>
  <si>
    <t>Óvodai működtetés (Óvoda eszközfejl. Pályázat)</t>
  </si>
  <si>
    <t>Gyermekek bölcsődei ellátása (Mini bölcsőde kialakítás pályázat)</t>
  </si>
  <si>
    <t>Civil szervezetek működési támogatás</t>
  </si>
  <si>
    <t>Költségvetési év</t>
  </si>
  <si>
    <t>Saját bevétel</t>
  </si>
  <si>
    <t>0</t>
  </si>
  <si>
    <t>Saját bevétel összesen: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</si>
  <si>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</si>
  <si>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</si>
  <si>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</si>
  <si>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</si>
  <si>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</si>
  <si>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</si>
  <si>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Gépjárműadó elvonás miatti csökkentés (tájékoztató adat) -5000</t>
  </si>
  <si>
    <t>Alpolgármester, önkormányzati képviselő</t>
  </si>
  <si>
    <t>Bizottságok nem képviselő tagjai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</si>
  <si>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</si>
  <si>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</si>
  <si>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</si>
  <si>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</si>
  <si>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</si>
  <si>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</si>
  <si>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</si>
  <si>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</si>
  <si>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</si>
  <si>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</si>
  <si>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</si>
  <si>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</si>
  <si>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</si>
  <si>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Működési bevételek</t>
  </si>
  <si>
    <t>Felh. célú átvett pénzeszk.</t>
  </si>
  <si>
    <t>Maradvány felhasználás</t>
  </si>
  <si>
    <t>Nyitó + Bev. össz.:</t>
  </si>
  <si>
    <t>Kiadások</t>
  </si>
  <si>
    <t>Személyi juttatás</t>
  </si>
  <si>
    <t>Munkaadókat terhelő járulék.</t>
  </si>
  <si>
    <t>Egyéb működési kiadás</t>
  </si>
  <si>
    <t>Tartalék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</si>
  <si>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</si>
  <si>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</si>
  <si>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</si>
  <si>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</si>
  <si>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</si>
  <si>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1. melléklet az Önkormányzat 2020. évi költségvetéséről szóló 2/2020. (II.27.) önkormányzati rendelet módosításáról szóló .../2020. (....) önkormányzati rendelethez</t>
  </si>
  <si>
    <t>Adatok E Ft-ban</t>
  </si>
  <si>
    <t>2. melléklet az Önkormányzat 2020. évi költségvetéséről szóló 2/2020. (II.27.) önkormányzati rendelet módosításáról szóló .../2020. (....) önkormányzati rendelethez</t>
  </si>
  <si>
    <t>2/A. melléklet az Önkormányzat 2020. évi költségvetéséről szóló 2/2020. (II.27.) önkormányzati rendelet módosításáról szóló .../2020. (....) önkormányzati rendelethez</t>
  </si>
  <si>
    <t>3. melléklet az Önkormányzat 2020. évi költségvetéséről szóló 2/2020. (II.27.) önkormányzati rendelet módosításáról szóló .../2020. (....) önkormányzati rendelethez</t>
  </si>
  <si>
    <t>3/A. melléklet az Önkormányzat 2020. évi költségvetéséről szóló 2/2020. (II.27.) önkormányzati rendelet módosításáról szóló .../2020. (....) önkormányzati rendelethez</t>
  </si>
  <si>
    <t>Fő</t>
  </si>
  <si>
    <t>4. melléklet az Önkormányzat 2020. évi költségvetéséről szóló 2/2020. (II.27.) önkormányzati rendelet módosításáról szóló .../2020. (....) önkormányzati rendelethez</t>
  </si>
  <si>
    <t>4. melléklet az Önkormányzat 2020. évi költségvetéséről szóló 2/2020. (II.27.) önkormányzati rendelethez</t>
  </si>
  <si>
    <t>CSORVÁS VÁROS ÖNKORMÁNYZATA BERUHÁZÁSI ÉS FELÚJÍTÁSI KIADÁSAI</t>
  </si>
  <si>
    <t>5. melléklet az Önkormányzat 2020. évi költségvetéséről szóló 2/2020. (II.27.) önkormányzati rendelet módosításáról szóló .../2020. (....) önkormányzati rendelethez</t>
  </si>
  <si>
    <t>5. melléklet az Önkormányzat 2020. évi költségvetéséről szóló 2/2020. (II.27.) önkormányzati rendelethez</t>
  </si>
  <si>
    <t>3/A. melléklet az Önkormányzat 2020. évi költségvetéséről szóló 2/2020. (II.27.) önkormányzati rendelethez</t>
  </si>
  <si>
    <t>3. melléklet az Önkormányzat 2020. évi költségvetéséről szóló 2/2020. (II.27.) önkormányzati rendelethez</t>
  </si>
  <si>
    <t>2/A. melléklet az Önkormányzat 2020. évi költségvetéséről szóló 2/2020. (II.27.) önkormányzati rendelethez</t>
  </si>
  <si>
    <t>2. melléklet az Önkormányzat 2020. évi költségvetéséről szóló 2/2020. (II.27.) önkormányzati rendelethez</t>
  </si>
  <si>
    <t>1. melléklet az Önkormányzat 2020. évi költségvetéséről szóló 2/2020. (II.27.) önkormányzati rendelethez</t>
  </si>
  <si>
    <t>6. melléklet az Önkormányzat 2020. évi költségvetéséről szóló 2/2020. (II.27.) önkormányzati rendelethez</t>
  </si>
  <si>
    <t>6. melléklet az Önkormányzat 2020. évi költségvetéséről szóló 2/2020. (II.27.) önkormányzati rendelet módosításáról szóló .../2020. (....) önkormányzati rendelethez</t>
  </si>
  <si>
    <t>7. melléklet az Önkormányzat 2020. évi költségvetéséről szóló 2/2020. (II.27.) önkormányzati rendelet módosításáról szóló .../2020. (....) önkormányzati rendelethez</t>
  </si>
  <si>
    <t>7. melléklet az Önkormányzat 2020. évi költségvetéséről szóló 2/2020. (II.27.) önkormányzati rendelethez</t>
  </si>
  <si>
    <t>CSORVÁS VÁROS ÖNKORMÁNYZATA PÉNZESZKÖZ ÁTADÁSAI</t>
  </si>
  <si>
    <t xml:space="preserve">Eredeti  </t>
  </si>
  <si>
    <t>8. melléklet az Önkormányzat 2020. évi költségvetéséről szóló 2/2020. (II.27.) önkormányzati rendelet módosításáról szóló .../2020. (....) önkormányzati rendelethez</t>
  </si>
  <si>
    <t>8. melléklet az Önkormányzat 2020. évi költségvetéséről szóló 2/2020. (II.27.) önkormányzati rendelethez</t>
  </si>
  <si>
    <t>CSORVÁS VÁROS ÖNKORMÁNYZATA ÁLTALÁNOS, MŰKÖDÉSI-, ÉS FEJLESZTÉSI TARTALÉKAI</t>
  </si>
  <si>
    <t>9. melléklet az Önkormányzat 2020. évi költségvetéséről szóló 2/2020. (II.27.) önkormányzati rendelet módosításáról szóló .../2020. (....) önkormányzati rendelethez</t>
  </si>
  <si>
    <t>9. melléklet az Önkormányzat 2020. évi költségvetéséről szóló 2/2020. (II.27.) önkormányzati rendelethez</t>
  </si>
  <si>
    <t>10. melléklet az Önkormányzat 2020. évi költségvetéséről szóló 2/2020. (II.27.) önkormányzati rendelet módosításáról szóló .../2020. (....) önkormányzati rendelethez</t>
  </si>
  <si>
    <t>10. melléklet az Önkormányzat 2020. évi költségvetéséről szóló 2/2020. (II.27.) önkormányzati rendelethez</t>
  </si>
  <si>
    <t>CSORVÁS VÁROS ÖNKORMÁNYZATA ADÓSSÁGÁNAK ÉS HITELÁLLOMÁNYÁNAK KIMUTATÁSA ÉS A TÖBB ÉVES KIHATÁSSAL JÁRÓ FELADATOK KIADÁSAI ÉVES BONTÁSBAN</t>
  </si>
  <si>
    <t>CSORVÁS VÁROS ÖNKORMÁNYZATA ELŐIRÁNYZAT FELHASZNÁLÁSI ÜTEMTERVE</t>
  </si>
  <si>
    <t>11. melléklet az Önkormányzat 2020. évi költségvetéséről szóló 2/2020. (II.27.) önkormányzati rendelet módosításáról szóló .../2020. (....) önkormányzati rendelethez</t>
  </si>
  <si>
    <t>11. melléklet az Önkormányzat 2020. évi költségvetéséről szóló 2/2020. (II.27.) önkormányzati rendelethez</t>
  </si>
  <si>
    <t>12. melléklet az Önkormányzat 2020. évi költségvetéséről szóló 2/2020. (II.27.) önkormányzati rendelethez</t>
  </si>
  <si>
    <t>12. melléklet az Önkormányzat 2020. évi költségvetéséről szóló 2/2020. (II.27.) önkormányzati rendelet módosításáról szóló .../2020. (....) önkormányzati rendelethez</t>
  </si>
  <si>
    <t>13. melléklet az Önkormányzat 2020. évi költségvetéséről szóló 2/2020. (II.27.) önkormányzati rendelet módosításáról szóló .../2020. (....) önkormányzati rendelethez</t>
  </si>
  <si>
    <t>13. melléklet az Önkormányzat 2020. évi költségvetéséről szóló 2/2020. (II.27.) önkormányzati rendelethez</t>
  </si>
  <si>
    <t>CSORVÁS VÁROS ÖNKORMÁNYZATA ÁLTAL NYÚJTOTT KEDVEZMÉNYEK</t>
  </si>
  <si>
    <t>14. melléklet az Önkormányzat 2020. évi költségvetéséről szóló 2/2020. (II.27.) önkormányzati rendelet módosításáról szóló .../2020. (....) önkormányzati rendelethez</t>
  </si>
  <si>
    <t>14. melléklet az Önkormányzat 2020. évi költségvetéséről szóló 2/2020. (II.27.) önkormányzati rendelethez</t>
  </si>
  <si>
    <t>CSORVÁS VÁROS ÖNKORMÁNYZATA 3 ÉVES PÉNZFORGALMI MÉRLEGE</t>
  </si>
  <si>
    <t>2019     tény</t>
  </si>
  <si>
    <t>15. melléklet az Önkormányzat 2020. évi költségvetéséről szóló 2/2020. (II.27.) önkormányzati rendelet módosításáról szóló .../2020. (....) önkormányzati rendelethez</t>
  </si>
  <si>
    <t>15. melléklet az Önkormányzat 2020. évi költségvetéséről szóló 2/2020. (II.27.) önkormányzati rendelethez</t>
  </si>
  <si>
    <t>CSORVÁS VÁROS ÖNKORMÁNYZATA 4 ÉVES PÉNZFORGALMI MÉRLEGE</t>
  </si>
  <si>
    <t>16. melléklet az Önkormányzat 2020. évi költségvetéséről szóló 2/2020. (II.27.) önkormányzati rendelet módosításáról szóló .../2020. (....) önkormányzati rendelethez</t>
  </si>
  <si>
    <t>16. melléklet az Önkormányzat 2020. évi költségvetéséről szóló 2/2020. (II.27.) önkormányzati rendelethez</t>
  </si>
  <si>
    <t>Likviditási ütemterv</t>
  </si>
  <si>
    <t>2/B. melléklet az Önkormányzat 2020. évi költségvetéséről szóló 2/2020. (II.27.) önkormányzati rendelet módosításáról szóló .../2020. (....) önkormányzati rendelethez</t>
  </si>
  <si>
    <t>2/B. melléklet az Önkormányzat 2020. évi költségvetéséről szóló 2/2020. (II.27.) önkormányzati rendelethez</t>
  </si>
  <si>
    <t>3/B. melléklet az Önkormányzat 2020. évi költségvetéséről szóló 2/2020. (II.27.) önkormányzati rendelet módosításáról szóló .../2020. (....) önkormányzati rendelethez</t>
  </si>
  <si>
    <t>3/B. melléklet az Önkormányzat 2020. évi költségvetéséről szóló 2/2020. (II.27.) önkormányzati rendelethez</t>
  </si>
  <si>
    <t>17. melléklet az Önkormányzat 2020. évi költségvetéséről szóló 2/2020. (II.27.) önkormányzati rendelet módosításáról szóló .../2020. (....) önkormányzati rendelethez</t>
  </si>
  <si>
    <t>17. melléklet az Önkormányzat 2020. évi költségvetéséről szóló 2/2020. (II.27.) önkormányzati rendelethez</t>
  </si>
  <si>
    <t>CSORVÁS VÁROS ÖNKORMÁNYZATA MŰKÖDÉSI ÉS FEJLESZTÉSI CÉLÚ BEVÉTELEK ÉS KIADÁSOK ALAKULÁSÁT BEMUTATÓ MÉRLEG 2020-2023 IDŐSZAKRA</t>
  </si>
  <si>
    <t>CSORVÁS VÁROS ÖNKORMÁNYZATA EURÓPAI UNIÓS FORRÁSBÓL MEGVALÓSULÓ PROJEKTEK BEVÉTELEI ÉS KIADÁSAI, EU-S PROJEKTEHEZ TÖRTÉNŐ HOZZÁJÁRULÁSOK</t>
  </si>
  <si>
    <t xml:space="preserve">  </t>
  </si>
  <si>
    <t>TOP.1.4.1-16-BS1-2018/00044 (Csorvás Város Önkormányzatának óvodai kültéri eszközfejlesztése)</t>
  </si>
  <si>
    <t>CSORVÁS VÁROS ÖNKORMÁNYZATA ÉS KÖLTSÉGVETÉSI SZERVEI ÖSSZESÍTETT BEVÉTELEI ÉS KIADÁSAI</t>
  </si>
  <si>
    <t xml:space="preserve">CSORVÁS VÁROS ÖNKORMÁNYZATA ÉS KÖLTSÉGVETÉSI SZERVEI BEVÉTELEI INTÉZMÉNYENKÉNT ÉS ÖSSZESEN </t>
  </si>
  <si>
    <t>CSORVÁS VÁROS ÖNKORMÁNYZATA ÉS KTG.VETÉSI SZERVEI BEVÉTELEI KÖTELEZŐ-, ÖNKÉNT VÁLLALT-, ÉS ÁLLAMIGAZGATÁSI FELADATOK SZ. BONTÁSBAN</t>
  </si>
  <si>
    <t>CSORVÁS VÁROS ÖNKORMÁNYZATA ÉS KÖLTSÉGVETÉSI SZERVEI BEVÉTELEI KORMÁNYZATI FUNKCIÓK SZERINTI BONTÁSBAN</t>
  </si>
  <si>
    <t>CSORVÁS VÁROS ÖNKORMÁNYZATA ÉS KÖLTSÉGVETÉSI SZERVEI KIADÁSAI INTÉZMÉNYENKÉNT ÉS ÖSSZESEN</t>
  </si>
  <si>
    <t>CSORVÁS VÁROS ÖNKORMÁNYZATA ÉS ÉS KTG.VETÉSI SZERVEI KIADÁSAI KÖTELEZŐ-, ÖNKÉNT VÁLLALT-, ÉS ÁLLAMIGAZGATÁSI FELADATOK SZ. BONTÁSBAN</t>
  </si>
  <si>
    <t>CSORVÁS VÁROS ÖNKORMÁNYZATA ÉS ÉS KÖLTSÉGVETÉSI SZERVEI KIADÁSAI KORMÁNYZATI FUNKCIÓK SZERINTI BONTÁSBAN</t>
  </si>
  <si>
    <t>CSORVÁS VÁROS ÖNKORMÁNYZATA ÉS KÖLTSÉGVETÉSI SZERVEI ÁLTAL FOGL. LÉTSZÁMADATAI</t>
  </si>
  <si>
    <t>TOP.1.4.1-16-BS1-2018/00044 Csorvás Város Önkormányzatának óvodai kültéri eszközfejlesztése</t>
  </si>
  <si>
    <t>CSORVÁS VÁROS ÖNKORMÁNZATA ÉS KÖLTSÉGVETÉSI SZERVEI PÉNZELLÁTÁSA</t>
  </si>
  <si>
    <t>Iskolaegészségügyi támogatás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</si>
  <si>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</si>
  <si>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</si>
  <si>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</si>
  <si>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</si>
  <si>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</si>
  <si>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</si>
  <si>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</si>
  <si>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</t>
  </si>
  <si>
    <t>Csorvási Fúvószenekar és majorette Alapítvány támogatása</t>
  </si>
  <si>
    <t>Közművelődési, könyvtári és sportfeladatok támogatása</t>
  </si>
  <si>
    <t>TOP 1.4.1-19-BS1-2019-00014 Mini bölcsi kialakítása 2021-ben elköltendő rész Támogatási Szerz. Szerint</t>
  </si>
  <si>
    <t>MFP-AEE/2020 Orvosi Eszköz 2020. pályázat</t>
  </si>
  <si>
    <t>MFP-BJA/2020 Önkormányzati járdaépítés/felújítás anyagtámogatása 2020.</t>
  </si>
  <si>
    <t>MFP-KTF/2020 Közösségi tér ki-/átalakítás és foglalkoztatás 2020.</t>
  </si>
  <si>
    <t>MFP-OJF/2020. Óvodai játszóudvar és közterületi játszótér fejlesztése 2020.</t>
  </si>
  <si>
    <t>MFP-KKE/2020 Közterület karbantartását szolgáló eszközbeszerzés 2020.</t>
  </si>
  <si>
    <t>VP6-19.2.1.-54-10-19 Önkéntes tevékenységek, közösségi programok megvalósítását szolgáló komplex projektek támogatása (teniszpálya)</t>
  </si>
  <si>
    <t>Kiegészítő támogatás közművelődésre átadása</t>
  </si>
  <si>
    <t>Hozzátartozó befizetése ellátott számára (önkormányzati támogatás megtérítés)</t>
  </si>
  <si>
    <t>VP6-19.2.1.-54-10-19 Önkéntes tevékenységek, közösségi programok megvalósítását szolgáló komplex projektek támogatása (teniszpálya) önerő kivezetése költségekre</t>
  </si>
  <si>
    <t>Iparűzési adó kedvezmény</t>
  </si>
  <si>
    <t>CSORVÁS VÁROS ÖNKORMÁNYZATA SAJÁT BEVÉTELEINEK BEMUTATÁSA A 353/2011. (XII.30.) KORMÁNYRENDELET 2.§ (1) BEKEZDÉSE SZERINTI BONTÁSBAN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</si>
</sst>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\ ##0"/>
    <numFmt numFmtId="165" formatCode="0\ 000"/>
    <numFmt numFmtId="166" formatCode="#,"/>
    <numFmt numFmtId="167" formatCode="#"/>
    <numFmt numFmtId="168" formatCode="#,##0.00\ &quot;Ft&quot;"/>
    <numFmt numFmtId="169" formatCode="&quot;H-&quot;0000"/>
    <numFmt numFmtId="170" formatCode="#,##0.00\ _H_U_F"/>
    <numFmt numFmtId="171" formatCode="#,##0\ _F_t"/>
  </numFmts>
  <fonts count="7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u/>
      <sz val="12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6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6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rgb="FF474747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8"/>
      <color rgb="FF474747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000000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333399"/>
      <name val="Calibri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7F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FF99CC"/>
        <bgColor rgb="FFFFFFFF"/>
      </patternFill>
    </fill>
  </fills>
  <borders count="10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5">
    <xf numFmtId="0" fontId="0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3" fillId="0" borderId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0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0" borderId="0" applyNumberFormat="0" applyBorder="0" applyAlignment="0" applyProtection="0"/>
    <xf numFmtId="0" fontId="57" fillId="14" borderId="0" applyNumberFormat="0" applyBorder="0" applyAlignment="0" applyProtection="0"/>
    <xf numFmtId="0" fontId="58" fillId="5" borderId="68" applyNumberFormat="0" applyAlignment="0" applyProtection="0"/>
    <xf numFmtId="0" fontId="59" fillId="0" borderId="0" applyNumberFormat="0" applyFill="0" applyBorder="0" applyAlignment="0" applyProtection="0"/>
    <xf numFmtId="0" fontId="60" fillId="0" borderId="70" applyNumberFormat="0" applyFill="0" applyAlignment="0" applyProtection="0"/>
    <xf numFmtId="0" fontId="61" fillId="0" borderId="71" applyNumberFormat="0" applyFill="0" applyAlignment="0" applyProtection="0"/>
    <xf numFmtId="0" fontId="62" fillId="0" borderId="72" applyNumberFormat="0" applyFill="0" applyAlignment="0" applyProtection="0"/>
    <xf numFmtId="0" fontId="62" fillId="0" borderId="0" applyNumberFormat="0" applyFill="0" applyBorder="0" applyAlignment="0" applyProtection="0"/>
    <xf numFmtId="0" fontId="63" fillId="15" borderId="73" applyNumberFormat="0" applyAlignment="0" applyProtection="0"/>
    <xf numFmtId="43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74" applyNumberFormat="0" applyFill="0" applyAlignment="0" applyProtection="0"/>
    <xf numFmtId="0" fontId="56" fillId="7" borderId="75" applyNumberFormat="0" applyFont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7" fillId="9" borderId="0" applyNumberFormat="0" applyBorder="0" applyAlignment="0" applyProtection="0"/>
    <xf numFmtId="0" fontId="68" fillId="11" borderId="76" applyNumberFormat="0" applyAlignment="0" applyProtection="0"/>
    <xf numFmtId="0" fontId="69" fillId="0" borderId="0" applyNumberFormat="0" applyFill="0" applyBorder="0" applyAlignment="0" applyProtection="0"/>
    <xf numFmtId="0" fontId="70" fillId="0" borderId="77" applyNumberFormat="0" applyFill="0" applyAlignment="0" applyProtection="0"/>
    <xf numFmtId="44" fontId="56" fillId="0" borderId="0" applyFont="0" applyFill="0" applyBorder="0" applyAlignment="0" applyProtection="0"/>
    <xf numFmtId="42" fontId="56" fillId="0" borderId="0" applyFont="0" applyFill="0" applyBorder="0" applyAlignment="0" applyProtection="0"/>
    <xf numFmtId="0" fontId="71" fillId="19" borderId="0" applyNumberFormat="0" applyBorder="0" applyAlignment="0" applyProtection="0"/>
    <xf numFmtId="0" fontId="72" fillId="12" borderId="0" applyNumberFormat="0" applyBorder="0" applyAlignment="0" applyProtection="0"/>
    <xf numFmtId="0" fontId="73" fillId="11" borderId="68" applyNumberFormat="0" applyAlignment="0" applyProtection="0"/>
    <xf numFmtId="9" fontId="56" fillId="0" borderId="0" applyFont="0" applyFill="0" applyBorder="0" applyAlignment="0" applyProtection="0"/>
  </cellStyleXfs>
  <cellXfs count="1277">
    <xf numFmtId="0" fontId="0" fillId="0" borderId="0" xfId="0"/>
    <xf numFmtId="0" fontId="4" fillId="0" borderId="0" xfId="0" applyFont="1"/>
    <xf numFmtId="0" fontId="5" fillId="0" borderId="0" xfId="0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3" fontId="4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3" fontId="11" fillId="0" borderId="0" xfId="0" applyNumberFormat="1" applyFont="1" applyBorder="1"/>
    <xf numFmtId="3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3" fontId="12" fillId="0" borderId="0" xfId="0" applyNumberFormat="1" applyFont="1" applyBorder="1"/>
    <xf numFmtId="0" fontId="11" fillId="0" borderId="0" xfId="0" applyFont="1" applyBorder="1"/>
    <xf numFmtId="0" fontId="2" fillId="0" borderId="0" xfId="0" applyFont="1" applyAlignment="1">
      <alignment horizontal="right"/>
    </xf>
    <xf numFmtId="0" fontId="12" fillId="0" borderId="0" xfId="3" applyFont="1"/>
    <xf numFmtId="3" fontId="11" fillId="0" borderId="0" xfId="2" applyNumberFormat="1" applyFont="1" applyAlignment="1">
      <alignment horizontal="right"/>
    </xf>
    <xf numFmtId="0" fontId="11" fillId="0" borderId="0" xfId="3" applyFont="1"/>
    <xf numFmtId="3" fontId="11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2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3" applyNumberFormat="1" applyFont="1"/>
    <xf numFmtId="0" fontId="11" fillId="0" borderId="0" xfId="3" applyFont="1" applyAlignment="1">
      <alignment horizontal="right"/>
    </xf>
    <xf numFmtId="3" fontId="11" fillId="0" borderId="0" xfId="3" applyNumberFormat="1" applyFont="1"/>
    <xf numFmtId="164" fontId="10" fillId="0" borderId="0" xfId="0" applyNumberFormat="1" applyFont="1"/>
    <xf numFmtId="37" fontId="11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164" fontId="4" fillId="0" borderId="0" xfId="0" applyNumberFormat="1" applyFont="1"/>
    <xf numFmtId="37" fontId="11" fillId="0" borderId="0" xfId="0" applyNumberFormat="1" applyFont="1" applyAlignment="1">
      <alignment horizontal="right"/>
    </xf>
    <xf numFmtId="0" fontId="15" fillId="0" borderId="0" xfId="0" applyFont="1"/>
    <xf numFmtId="164" fontId="16" fillId="0" borderId="0" xfId="0" applyNumberFormat="1" applyFont="1"/>
    <xf numFmtId="164" fontId="15" fillId="0" borderId="0" xfId="0" applyNumberFormat="1" applyFont="1"/>
    <xf numFmtId="164" fontId="8" fillId="0" borderId="0" xfId="0" applyNumberFormat="1" applyFont="1"/>
    <xf numFmtId="164" fontId="11" fillId="0" borderId="0" xfId="0" applyNumberFormat="1" applyFont="1" applyAlignment="1">
      <alignment horizontal="right"/>
    </xf>
    <xf numFmtId="164" fontId="2" fillId="0" borderId="0" xfId="0" applyNumberFormat="1" applyFont="1"/>
    <xf numFmtId="0" fontId="3" fillId="0" borderId="0" xfId="0" applyFont="1"/>
    <xf numFmtId="0" fontId="10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2" fillId="0" borderId="0" xfId="0" applyFont="1" applyAlignment="1"/>
    <xf numFmtId="3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0" fontId="23" fillId="0" borderId="0" xfId="0" applyFont="1"/>
    <xf numFmtId="3" fontId="23" fillId="0" borderId="0" xfId="0" applyNumberFormat="1" applyFont="1"/>
    <xf numFmtId="3" fontId="24" fillId="0" borderId="0" xfId="0" applyNumberFormat="1" applyFont="1"/>
    <xf numFmtId="0" fontId="24" fillId="0" borderId="0" xfId="0" applyFont="1"/>
    <xf numFmtId="3" fontId="23" fillId="0" borderId="0" xfId="0" applyNumberFormat="1" applyFont="1" applyAlignment="1">
      <alignment horizontal="right"/>
    </xf>
    <xf numFmtId="0" fontId="20" fillId="0" borderId="0" xfId="0" applyFont="1"/>
    <xf numFmtId="0" fontId="5" fillId="0" borderId="0" xfId="0" applyFont="1" applyAlignment="1">
      <alignment wrapText="1"/>
    </xf>
    <xf numFmtId="3" fontId="24" fillId="0" borderId="0" xfId="0" applyNumberFormat="1" applyFont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7" fillId="0" borderId="0" xfId="0" applyNumberFormat="1" applyFont="1" applyBorder="1"/>
    <xf numFmtId="0" fontId="27" fillId="0" borderId="0" xfId="0" applyFont="1"/>
    <xf numFmtId="3" fontId="27" fillId="0" borderId="0" xfId="0" applyNumberFormat="1" applyFont="1" applyBorder="1"/>
    <xf numFmtId="3" fontId="28" fillId="0" borderId="0" xfId="0" applyNumberFormat="1" applyFont="1" applyBorder="1"/>
    <xf numFmtId="3" fontId="27" fillId="0" borderId="0" xfId="0" applyNumberFormat="1" applyFont="1"/>
    <xf numFmtId="0" fontId="27" fillId="0" borderId="0" xfId="0" applyFont="1" applyBorder="1"/>
    <xf numFmtId="0" fontId="27" fillId="0" borderId="0" xfId="0" applyNumberFormat="1" applyFont="1" applyFill="1" applyBorder="1"/>
    <xf numFmtId="3" fontId="26" fillId="0" borderId="0" xfId="0" applyNumberFormat="1" applyFont="1" applyBorder="1"/>
    <xf numFmtId="3" fontId="29" fillId="0" borderId="0" xfId="0" applyNumberFormat="1" applyFont="1" applyBorder="1"/>
    <xf numFmtId="3" fontId="27" fillId="0" borderId="0" xfId="0" applyNumberFormat="1" applyFont="1" applyBorder="1" applyAlignment="1">
      <alignment horizontal="right"/>
    </xf>
    <xf numFmtId="165" fontId="27" fillId="0" borderId="0" xfId="0" applyNumberFormat="1" applyFont="1" applyBorder="1"/>
    <xf numFmtId="0" fontId="26" fillId="0" borderId="0" xfId="0" applyFont="1" applyBorder="1" applyAlignment="1">
      <alignment horizontal="right"/>
    </xf>
    <xf numFmtId="0" fontId="26" fillId="0" borderId="0" xfId="0" applyFont="1" applyBorder="1"/>
    <xf numFmtId="0" fontId="27" fillId="0" borderId="0" xfId="0" applyNumberFormat="1" applyFont="1" applyBorder="1" applyAlignment="1">
      <alignment horizontal="left"/>
    </xf>
    <xf numFmtId="165" fontId="27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27" fillId="0" borderId="0" xfId="0" applyFont="1" applyBorder="1" applyAlignment="1">
      <alignment wrapText="1"/>
    </xf>
    <xf numFmtId="3" fontId="11" fillId="0" borderId="0" xfId="0" applyNumberFormat="1" applyFont="1" applyAlignment="1">
      <alignment wrapText="1"/>
    </xf>
    <xf numFmtId="3" fontId="30" fillId="0" borderId="0" xfId="0" applyNumberFormat="1" applyFont="1"/>
    <xf numFmtId="3" fontId="23" fillId="0" borderId="0" xfId="0" applyNumberFormat="1" applyFont="1" applyFill="1" applyBorder="1"/>
    <xf numFmtId="0" fontId="26" fillId="0" borderId="0" xfId="0" applyFont="1" applyAlignment="1">
      <alignment wrapText="1"/>
    </xf>
    <xf numFmtId="0" fontId="26" fillId="0" borderId="0" xfId="0" applyFont="1"/>
    <xf numFmtId="0" fontId="32" fillId="0" borderId="0" xfId="0" applyNumberFormat="1" applyFont="1" applyBorder="1"/>
    <xf numFmtId="0" fontId="33" fillId="0" borderId="0" xfId="0" applyFont="1"/>
    <xf numFmtId="0" fontId="27" fillId="0" borderId="0" xfId="0" applyFont="1" applyFill="1" applyAlignment="1">
      <alignment wrapText="1"/>
    </xf>
    <xf numFmtId="3" fontId="27" fillId="0" borderId="0" xfId="0" applyNumberFormat="1" applyFont="1" applyFill="1"/>
    <xf numFmtId="0" fontId="26" fillId="0" borderId="0" xfId="0" applyFont="1" applyFill="1" applyAlignment="1">
      <alignment wrapText="1"/>
    </xf>
    <xf numFmtId="3" fontId="26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wrapText="1"/>
    </xf>
    <xf numFmtId="0" fontId="23" fillId="0" borderId="0" xfId="0" applyFont="1" applyFill="1"/>
    <xf numFmtId="0" fontId="24" fillId="0" borderId="0" xfId="0" applyFont="1" applyFill="1"/>
    <xf numFmtId="3" fontId="23" fillId="0" borderId="0" xfId="0" applyNumberFormat="1" applyFont="1" applyFill="1"/>
    <xf numFmtId="0" fontId="11" fillId="0" borderId="0" xfId="0" applyFont="1" applyFill="1"/>
    <xf numFmtId="3" fontId="11" fillId="0" borderId="0" xfId="2" applyNumberFormat="1" applyFont="1" applyFill="1" applyAlignment="1">
      <alignment horizontal="right"/>
    </xf>
    <xf numFmtId="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Fill="1"/>
    <xf numFmtId="3" fontId="5" fillId="0" borderId="0" xfId="0" applyNumberFormat="1" applyFont="1" applyFill="1" applyBorder="1"/>
    <xf numFmtId="3" fontId="5" fillId="0" borderId="0" xfId="0" applyNumberFormat="1" applyFont="1" applyFill="1"/>
    <xf numFmtId="0" fontId="5" fillId="0" borderId="0" xfId="0" applyFont="1" applyFill="1" applyAlignment="1">
      <alignment wrapText="1"/>
    </xf>
    <xf numFmtId="3" fontId="6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/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3" fontId="27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7" fillId="0" borderId="0" xfId="0" applyFont="1" applyFill="1" applyBorder="1" applyAlignment="1"/>
    <xf numFmtId="0" fontId="26" fillId="0" borderId="0" xfId="0" applyFont="1" applyFill="1" applyBorder="1" applyAlignment="1"/>
    <xf numFmtId="166" fontId="27" fillId="0" borderId="0" xfId="0" applyNumberFormat="1" applyFont="1"/>
    <xf numFmtId="0" fontId="23" fillId="0" borderId="0" xfId="0" applyFont="1" applyAlignment="1"/>
    <xf numFmtId="0" fontId="34" fillId="0" borderId="0" xfId="0" applyFont="1" applyBorder="1" applyAlignment="1">
      <alignment horizontal="right" wrapText="1"/>
    </xf>
    <xf numFmtId="1" fontId="34" fillId="0" borderId="0" xfId="0" applyNumberFormat="1" applyFont="1" applyBorder="1" applyAlignment="1">
      <alignment wrapText="1"/>
    </xf>
    <xf numFmtId="0" fontId="34" fillId="0" borderId="0" xfId="0" applyFont="1" applyBorder="1" applyAlignment="1">
      <alignment wrapText="1"/>
    </xf>
    <xf numFmtId="3" fontId="34" fillId="0" borderId="0" xfId="0" applyNumberFormat="1" applyFont="1" applyBorder="1"/>
    <xf numFmtId="3" fontId="34" fillId="0" borderId="0" xfId="0" applyNumberFormat="1" applyFont="1"/>
    <xf numFmtId="0" fontId="34" fillId="0" borderId="0" xfId="0" applyFont="1"/>
    <xf numFmtId="1" fontId="34" fillId="0" borderId="0" xfId="0" applyNumberFormat="1" applyFont="1" applyBorder="1"/>
    <xf numFmtId="3" fontId="34" fillId="0" borderId="0" xfId="0" applyNumberFormat="1" applyFont="1" applyFill="1"/>
    <xf numFmtId="0" fontId="34" fillId="0" borderId="0" xfId="0" applyFont="1" applyFill="1"/>
    <xf numFmtId="166" fontId="5" fillId="0" borderId="0" xfId="0" applyNumberFormat="1" applyFont="1" applyFill="1"/>
    <xf numFmtId="166" fontId="5" fillId="0" borderId="0" xfId="0" applyNumberFormat="1" applyFont="1" applyFill="1" applyBorder="1"/>
    <xf numFmtId="166" fontId="27" fillId="0" borderId="0" xfId="0" applyNumberFormat="1" applyFont="1" applyBorder="1"/>
    <xf numFmtId="166" fontId="27" fillId="0" borderId="0" xfId="0" applyNumberFormat="1" applyFont="1" applyFill="1" applyBorder="1"/>
    <xf numFmtId="166" fontId="23" fillId="0" borderId="0" xfId="0" applyNumberFormat="1" applyFont="1"/>
    <xf numFmtId="166" fontId="23" fillId="0" borderId="0" xfId="0" applyNumberFormat="1" applyFont="1" applyAlignment="1"/>
    <xf numFmtId="0" fontId="34" fillId="0" borderId="0" xfId="0" applyFont="1" applyFill="1" applyBorder="1" applyAlignment="1">
      <alignment horizontal="right" wrapText="1"/>
    </xf>
    <xf numFmtId="1" fontId="34" fillId="0" borderId="0" xfId="0" applyNumberFormat="1" applyFont="1" applyFill="1" applyBorder="1" applyAlignment="1">
      <alignment wrapText="1"/>
    </xf>
    <xf numFmtId="3" fontId="34" fillId="0" borderId="0" xfId="0" applyNumberFormat="1" applyFont="1" applyFill="1" applyBorder="1"/>
    <xf numFmtId="0" fontId="34" fillId="0" borderId="0" xfId="0" applyFont="1" applyFill="1" applyBorder="1" applyAlignment="1">
      <alignment wrapText="1"/>
    </xf>
    <xf numFmtId="166" fontId="23" fillId="0" borderId="7" xfId="0" applyNumberFormat="1" applyFont="1" applyFill="1" applyBorder="1" applyAlignment="1">
      <alignment wrapText="1"/>
    </xf>
    <xf numFmtId="166" fontId="23" fillId="0" borderId="5" xfId="0" applyNumberFormat="1" applyFont="1" applyFill="1" applyBorder="1" applyAlignment="1">
      <alignment wrapText="1"/>
    </xf>
    <xf numFmtId="166" fontId="23" fillId="0" borderId="3" xfId="0" applyNumberFormat="1" applyFont="1" applyFill="1" applyBorder="1" applyAlignment="1">
      <alignment wrapText="1"/>
    </xf>
    <xf numFmtId="166" fontId="23" fillId="0" borderId="4" xfId="0" applyNumberFormat="1" applyFont="1" applyFill="1" applyBorder="1"/>
    <xf numFmtId="166" fontId="23" fillId="0" borderId="7" xfId="0" applyNumberFormat="1" applyFont="1" applyFill="1" applyBorder="1"/>
    <xf numFmtId="166" fontId="23" fillId="0" borderId="5" xfId="0" applyNumberFormat="1" applyFont="1" applyFill="1" applyBorder="1"/>
    <xf numFmtId="166" fontId="23" fillId="0" borderId="3" xfId="0" applyNumberFormat="1" applyFont="1" applyFill="1" applyBorder="1"/>
    <xf numFmtId="166" fontId="24" fillId="0" borderId="7" xfId="0" applyNumberFormat="1" applyFont="1" applyFill="1" applyBorder="1" applyAlignment="1">
      <alignment wrapText="1"/>
    </xf>
    <xf numFmtId="166" fontId="24" fillId="0" borderId="5" xfId="0" applyNumberFormat="1" applyFont="1" applyFill="1" applyBorder="1" applyAlignment="1">
      <alignment wrapText="1"/>
    </xf>
    <xf numFmtId="166" fontId="24" fillId="0" borderId="3" xfId="0" applyNumberFormat="1" applyFont="1" applyFill="1" applyBorder="1" applyAlignment="1">
      <alignment wrapText="1"/>
    </xf>
    <xf numFmtId="166" fontId="24" fillId="0" borderId="6" xfId="0" applyNumberFormat="1" applyFont="1" applyFill="1" applyBorder="1" applyAlignment="1">
      <alignment wrapText="1"/>
    </xf>
    <xf numFmtId="166" fontId="24" fillId="0" borderId="7" xfId="0" applyNumberFormat="1" applyFont="1" applyFill="1" applyBorder="1"/>
    <xf numFmtId="166" fontId="24" fillId="0" borderId="5" xfId="0" applyNumberFormat="1" applyFont="1" applyFill="1" applyBorder="1"/>
    <xf numFmtId="166" fontId="24" fillId="0" borderId="3" xfId="0" applyNumberFormat="1" applyFont="1" applyFill="1" applyBorder="1"/>
    <xf numFmtId="166" fontId="24" fillId="0" borderId="11" xfId="0" applyNumberFormat="1" applyFont="1" applyFill="1" applyBorder="1" applyAlignment="1">
      <alignment wrapText="1"/>
    </xf>
    <xf numFmtId="166" fontId="24" fillId="0" borderId="10" xfId="0" applyNumberFormat="1" applyFont="1" applyFill="1" applyBorder="1" applyAlignment="1">
      <alignment wrapText="1"/>
    </xf>
    <xf numFmtId="166" fontId="24" fillId="0" borderId="8" xfId="0" applyNumberFormat="1" applyFont="1" applyFill="1" applyBorder="1" applyAlignment="1">
      <alignment wrapText="1"/>
    </xf>
    <xf numFmtId="166" fontId="24" fillId="0" borderId="25" xfId="0" applyNumberFormat="1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right" wrapText="1"/>
    </xf>
    <xf numFmtId="1" fontId="23" fillId="0" borderId="0" xfId="0" applyNumberFormat="1" applyFont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1" fontId="23" fillId="0" borderId="0" xfId="0" applyNumberFormat="1" applyFont="1" applyBorder="1"/>
    <xf numFmtId="166" fontId="2" fillId="0" borderId="0" xfId="0" applyNumberFormat="1" applyFont="1" applyFill="1"/>
    <xf numFmtId="0" fontId="37" fillId="0" borderId="0" xfId="0" applyFont="1"/>
    <xf numFmtId="3" fontId="38" fillId="0" borderId="0" xfId="0" applyNumberFormat="1" applyFont="1"/>
    <xf numFmtId="0" fontId="38" fillId="0" borderId="0" xfId="0" applyFont="1"/>
    <xf numFmtId="3" fontId="34" fillId="0" borderId="0" xfId="0" applyNumberFormat="1" applyFont="1" applyBorder="1" applyAlignment="1"/>
    <xf numFmtId="0" fontId="38" fillId="0" borderId="0" xfId="0" applyNumberFormat="1" applyFont="1"/>
    <xf numFmtId="3" fontId="30" fillId="0" borderId="0" xfId="0" applyNumberFormat="1" applyFont="1" applyFill="1"/>
    <xf numFmtId="166" fontId="23" fillId="0" borderId="0" xfId="0" applyNumberFormat="1" applyFont="1" applyBorder="1" applyAlignment="1">
      <alignment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wrapText="1"/>
    </xf>
    <xf numFmtId="0" fontId="40" fillId="0" borderId="0" xfId="0" applyFont="1" applyFill="1"/>
    <xf numFmtId="166" fontId="40" fillId="0" borderId="5" xfId="0" applyNumberFormat="1" applyFont="1" applyFill="1" applyBorder="1"/>
    <xf numFmtId="0" fontId="40" fillId="0" borderId="0" xfId="0" applyFont="1"/>
    <xf numFmtId="166" fontId="40" fillId="0" borderId="0" xfId="0" applyNumberFormat="1" applyFont="1"/>
    <xf numFmtId="0" fontId="39" fillId="0" borderId="0" xfId="0" applyFont="1" applyFill="1" applyAlignment="1">
      <alignment wrapText="1"/>
    </xf>
    <xf numFmtId="0" fontId="39" fillId="0" borderId="0" xfId="0" applyFont="1" applyFill="1"/>
    <xf numFmtId="0" fontId="40" fillId="0" borderId="0" xfId="0" applyFont="1" applyBorder="1" applyAlignment="1">
      <alignment horizontal="center"/>
    </xf>
    <xf numFmtId="0" fontId="40" fillId="0" borderId="0" xfId="0" applyFont="1" applyBorder="1" applyAlignment="1">
      <alignment wrapText="1"/>
    </xf>
    <xf numFmtId="3" fontId="40" fillId="0" borderId="0" xfId="0" applyNumberFormat="1" applyFont="1" applyBorder="1"/>
    <xf numFmtId="3" fontId="40" fillId="0" borderId="0" xfId="0" applyNumberFormat="1" applyFont="1"/>
    <xf numFmtId="0" fontId="40" fillId="0" borderId="0" xfId="0" applyFont="1" applyAlignment="1">
      <alignment horizontal="center" vertical="center"/>
    </xf>
    <xf numFmtId="166" fontId="40" fillId="0" borderId="6" xfId="0" applyNumberFormat="1" applyFont="1" applyFill="1" applyBorder="1"/>
    <xf numFmtId="166" fontId="39" fillId="0" borderId="6" xfId="0" applyNumberFormat="1" applyFont="1" applyFill="1" applyBorder="1"/>
    <xf numFmtId="166" fontId="40" fillId="0" borderId="4" xfId="0" applyNumberFormat="1" applyFont="1" applyFill="1" applyBorder="1"/>
    <xf numFmtId="166" fontId="40" fillId="0" borderId="3" xfId="0" applyNumberFormat="1" applyFont="1" applyFill="1" applyBorder="1"/>
    <xf numFmtId="166" fontId="39" fillId="0" borderId="3" xfId="0" applyNumberFormat="1" applyFont="1" applyFill="1" applyBorder="1"/>
    <xf numFmtId="166" fontId="39" fillId="0" borderId="8" xfId="0" applyNumberFormat="1" applyFont="1" applyFill="1" applyBorder="1"/>
    <xf numFmtId="166" fontId="40" fillId="0" borderId="7" xfId="0" applyNumberFormat="1" applyFont="1" applyFill="1" applyBorder="1"/>
    <xf numFmtId="166" fontId="39" fillId="0" borderId="25" xfId="0" applyNumberFormat="1" applyFont="1" applyFill="1" applyBorder="1"/>
    <xf numFmtId="0" fontId="40" fillId="0" borderId="35" xfId="0" applyFont="1" applyFill="1" applyBorder="1" applyAlignment="1">
      <alignment wrapText="1"/>
    </xf>
    <xf numFmtId="0" fontId="39" fillId="0" borderId="35" xfId="0" applyFont="1" applyFill="1" applyBorder="1" applyAlignment="1">
      <alignment wrapText="1"/>
    </xf>
    <xf numFmtId="0" fontId="40" fillId="0" borderId="35" xfId="0" applyFont="1" applyFill="1" applyBorder="1" applyAlignment="1">
      <alignment horizontal="left" vertical="center" wrapText="1"/>
    </xf>
    <xf numFmtId="0" fontId="40" fillId="0" borderId="35" xfId="0" applyFont="1" applyFill="1" applyBorder="1" applyAlignment="1">
      <alignment horizontal="left" wrapText="1"/>
    </xf>
    <xf numFmtId="0" fontId="39" fillId="0" borderId="36" xfId="0" applyFont="1" applyFill="1" applyBorder="1" applyAlignment="1">
      <alignment wrapText="1"/>
    </xf>
    <xf numFmtId="0" fontId="40" fillId="0" borderId="0" xfId="0" applyFont="1" applyFill="1" applyBorder="1"/>
    <xf numFmtId="0" fontId="40" fillId="0" borderId="0" xfId="0" applyFont="1" applyFill="1" applyBorder="1" applyAlignment="1">
      <alignment wrapText="1"/>
    </xf>
    <xf numFmtId="0" fontId="40" fillId="0" borderId="0" xfId="0" applyFont="1" applyFill="1" applyAlignment="1">
      <alignment horizontal="left" vertical="center" wrapText="1"/>
    </xf>
    <xf numFmtId="3" fontId="40" fillId="0" borderId="0" xfId="0" applyNumberFormat="1" applyFont="1" applyFill="1" applyBorder="1"/>
    <xf numFmtId="3" fontId="40" fillId="0" borderId="0" xfId="0" applyNumberFormat="1" applyFont="1" applyFill="1"/>
    <xf numFmtId="0" fontId="40" fillId="0" borderId="0" xfId="0" applyFont="1" applyFill="1" applyAlignment="1">
      <alignment horizontal="left" wrapText="1"/>
    </xf>
    <xf numFmtId="0" fontId="40" fillId="0" borderId="0" xfId="0" applyFont="1" applyBorder="1"/>
    <xf numFmtId="0" fontId="40" fillId="0" borderId="12" xfId="0" applyFont="1" applyFill="1" applyBorder="1" applyAlignment="1">
      <alignment wrapText="1"/>
    </xf>
    <xf numFmtId="3" fontId="40" fillId="0" borderId="12" xfId="0" applyNumberFormat="1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horizontal="left" vertical="center" wrapText="1"/>
    </xf>
    <xf numFmtId="3" fontId="39" fillId="0" borderId="12" xfId="0" applyNumberFormat="1" applyFont="1" applyFill="1" applyBorder="1" applyAlignment="1">
      <alignment horizontal="left" vertical="center" wrapText="1"/>
    </xf>
    <xf numFmtId="0" fontId="39" fillId="0" borderId="12" xfId="0" applyFont="1" applyFill="1" applyBorder="1" applyAlignment="1">
      <alignment horizontal="left" vertical="center" wrapText="1"/>
    </xf>
    <xf numFmtId="0" fontId="39" fillId="0" borderId="37" xfId="0" applyFont="1" applyFill="1" applyBorder="1" applyAlignment="1">
      <alignment horizontal="left" vertical="center" wrapText="1"/>
    </xf>
    <xf numFmtId="166" fontId="23" fillId="0" borderId="0" xfId="0" applyNumberFormat="1" applyFont="1" applyBorder="1"/>
    <xf numFmtId="166" fontId="34" fillId="0" borderId="0" xfId="0" applyNumberFormat="1" applyFont="1" applyBorder="1"/>
    <xf numFmtId="166" fontId="34" fillId="0" borderId="0" xfId="0" applyNumberFormat="1" applyFont="1" applyBorder="1" applyAlignment="1">
      <alignment wrapText="1"/>
    </xf>
    <xf numFmtId="166" fontId="23" fillId="0" borderId="0" xfId="0" applyNumberFormat="1" applyFont="1" applyFill="1" applyBorder="1" applyAlignment="1">
      <alignment wrapText="1"/>
    </xf>
    <xf numFmtId="166" fontId="23" fillId="0" borderId="6" xfId="0" applyNumberFormat="1" applyFont="1" applyFill="1" applyBorder="1" applyAlignment="1">
      <alignment wrapText="1"/>
    </xf>
    <xf numFmtId="1" fontId="34" fillId="0" borderId="0" xfId="0" applyNumberFormat="1" applyFont="1" applyBorder="1" applyAlignment="1">
      <alignment horizontal="right" wrapText="1"/>
    </xf>
    <xf numFmtId="166" fontId="23" fillId="0" borderId="0" xfId="0" applyNumberFormat="1" applyFont="1" applyFill="1" applyBorder="1"/>
    <xf numFmtId="166" fontId="34" fillId="0" borderId="0" xfId="0" applyNumberFormat="1" applyFont="1" applyFill="1" applyBorder="1" applyAlignment="1">
      <alignment wrapText="1"/>
    </xf>
    <xf numFmtId="166" fontId="40" fillId="0" borderId="5" xfId="0" applyNumberFormat="1" applyFont="1" applyFill="1" applyBorder="1" applyAlignment="1">
      <alignment wrapText="1"/>
    </xf>
    <xf numFmtId="166" fontId="23" fillId="0" borderId="12" xfId="0" applyNumberFormat="1" applyFont="1" applyFill="1" applyBorder="1" applyAlignment="1">
      <alignment wrapText="1"/>
    </xf>
    <xf numFmtId="166" fontId="23" fillId="0" borderId="4" xfId="0" applyNumberFormat="1" applyFont="1" applyFill="1" applyBorder="1" applyAlignment="1">
      <alignment wrapText="1"/>
    </xf>
    <xf numFmtId="0" fontId="2" fillId="0" borderId="0" xfId="0" applyFont="1" applyFill="1"/>
    <xf numFmtId="166" fontId="2" fillId="0" borderId="0" xfId="0" applyNumberFormat="1" applyFont="1"/>
    <xf numFmtId="0" fontId="24" fillId="0" borderId="0" xfId="6" applyFont="1" applyAlignment="1">
      <alignment wrapText="1"/>
    </xf>
    <xf numFmtId="0" fontId="23" fillId="0" borderId="0" xfId="6" applyFont="1" applyFill="1"/>
    <xf numFmtId="0" fontId="23" fillId="0" borderId="0" xfId="6" applyFont="1"/>
    <xf numFmtId="0" fontId="24" fillId="0" borderId="0" xfId="6" applyFont="1"/>
    <xf numFmtId="0" fontId="24" fillId="0" borderId="0" xfId="6" applyFont="1" applyFill="1" applyAlignment="1">
      <alignment wrapText="1"/>
    </xf>
    <xf numFmtId="166" fontId="24" fillId="0" borderId="0" xfId="6" applyNumberFormat="1" applyFont="1" applyFill="1" applyBorder="1" applyAlignment="1">
      <alignment wrapText="1"/>
    </xf>
    <xf numFmtId="0" fontId="23" fillId="0" borderId="0" xfId="6" applyFont="1" applyBorder="1" applyAlignment="1">
      <alignment wrapText="1"/>
    </xf>
    <xf numFmtId="0" fontId="23" fillId="0" borderId="0" xfId="6" applyFont="1" applyAlignment="1"/>
    <xf numFmtId="0" fontId="23" fillId="0" borderId="0" xfId="6" applyFont="1" applyBorder="1" applyAlignment="1">
      <alignment horizontal="center"/>
    </xf>
    <xf numFmtId="3" fontId="23" fillId="0" borderId="0" xfId="6" applyNumberFormat="1" applyFont="1" applyFill="1" applyBorder="1"/>
    <xf numFmtId="3" fontId="23" fillId="0" borderId="0" xfId="6" applyNumberFormat="1" applyFont="1" applyFill="1"/>
    <xf numFmtId="0" fontId="24" fillId="0" borderId="0" xfId="6" applyFont="1" applyFill="1"/>
    <xf numFmtId="1" fontId="24" fillId="0" borderId="0" xfId="6" applyNumberFormat="1" applyFont="1" applyFill="1" applyBorder="1" applyAlignment="1">
      <alignment vertical="center" wrapText="1"/>
    </xf>
    <xf numFmtId="0" fontId="24" fillId="0" borderId="0" xfId="6" applyFont="1" applyBorder="1" applyAlignment="1">
      <alignment wrapText="1"/>
    </xf>
    <xf numFmtId="1" fontId="23" fillId="0" borderId="0" xfId="6" applyNumberFormat="1" applyFont="1" applyFill="1" applyBorder="1" applyAlignment="1">
      <alignment wrapText="1"/>
    </xf>
    <xf numFmtId="1" fontId="23" fillId="0" borderId="0" xfId="6" applyNumberFormat="1" applyFont="1" applyFill="1" applyBorder="1"/>
    <xf numFmtId="0" fontId="23" fillId="0" borderId="0" xfId="6" applyFont="1" applyBorder="1" applyAlignment="1">
      <alignment horizontal="center" vertical="center" wrapText="1"/>
    </xf>
    <xf numFmtId="3" fontId="23" fillId="0" borderId="0" xfId="6" applyNumberFormat="1" applyFont="1"/>
    <xf numFmtId="3" fontId="23" fillId="0" borderId="0" xfId="6" applyNumberFormat="1" applyFont="1" applyBorder="1"/>
    <xf numFmtId="1" fontId="23" fillId="0" borderId="0" xfId="6" applyNumberFormat="1" applyFont="1" applyBorder="1" applyAlignment="1">
      <alignment wrapText="1"/>
    </xf>
    <xf numFmtId="1" fontId="23" fillId="0" borderId="0" xfId="6" applyNumberFormat="1" applyFont="1" applyBorder="1"/>
    <xf numFmtId="1" fontId="24" fillId="0" borderId="0" xfId="6" applyNumberFormat="1" applyFont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2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3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3" applyFont="1" applyAlignment="1">
      <alignment wrapText="1"/>
    </xf>
    <xf numFmtId="0" fontId="14" fillId="0" borderId="0" xfId="3" applyFont="1" applyAlignment="1">
      <alignment wrapText="1"/>
    </xf>
    <xf numFmtId="37" fontId="11" fillId="0" borderId="0" xfId="0" applyNumberFormat="1" applyFont="1" applyAlignment="1">
      <alignment wrapText="1"/>
    </xf>
    <xf numFmtId="37" fontId="12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3" fillId="0" borderId="12" xfId="0" applyNumberFormat="1" applyFont="1" applyFill="1" applyBorder="1"/>
    <xf numFmtId="0" fontId="35" fillId="0" borderId="0" xfId="0" applyFont="1" applyAlignment="1">
      <alignment horizontal="right" wrapText="1"/>
    </xf>
    <xf numFmtId="0" fontId="35" fillId="0" borderId="0" xfId="0" applyNumberFormat="1" applyFont="1" applyAlignment="1">
      <alignment horizontal="right" wrapText="1"/>
    </xf>
    <xf numFmtId="166" fontId="40" fillId="0" borderId="0" xfId="0" applyNumberFormat="1" applyFont="1" applyBorder="1" applyAlignment="1">
      <alignment wrapText="1"/>
    </xf>
    <xf numFmtId="166" fontId="40" fillId="0" borderId="0" xfId="0" applyNumberFormat="1" applyFont="1" applyBorder="1"/>
    <xf numFmtId="166" fontId="39" fillId="0" borderId="7" xfId="0" applyNumberFormat="1" applyFont="1" applyFill="1" applyBorder="1" applyAlignment="1">
      <alignment wrapText="1"/>
    </xf>
    <xf numFmtId="166" fontId="39" fillId="0" borderId="11" xfId="0" applyNumberFormat="1" applyFont="1" applyFill="1" applyBorder="1" applyAlignment="1">
      <alignment wrapText="1"/>
    </xf>
    <xf numFmtId="0" fontId="40" fillId="0" borderId="0" xfId="0" applyFont="1" applyFill="1" applyAlignment="1">
      <alignment horizontal="right" wrapText="1"/>
    </xf>
    <xf numFmtId="0" fontId="39" fillId="0" borderId="0" xfId="0" applyFont="1" applyFill="1" applyAlignment="1">
      <alignment horizontal="right" wrapText="1"/>
    </xf>
    <xf numFmtId="0" fontId="40" fillId="0" borderId="0" xfId="0" applyFont="1" applyFill="1" applyBorder="1" applyAlignment="1">
      <alignment horizontal="right" wrapText="1"/>
    </xf>
    <xf numFmtId="0" fontId="40" fillId="0" borderId="0" xfId="0" applyFont="1" applyBorder="1" applyAlignment="1">
      <alignment horizontal="right" wrapText="1"/>
    </xf>
    <xf numFmtId="166" fontId="40" fillId="0" borderId="7" xfId="0" applyNumberFormat="1" applyFont="1" applyFill="1" applyBorder="1" applyAlignment="1">
      <alignment horizontal="right" wrapText="1"/>
    </xf>
    <xf numFmtId="166" fontId="39" fillId="0" borderId="7" xfId="0" applyNumberFormat="1" applyFont="1" applyFill="1" applyBorder="1" applyAlignment="1">
      <alignment horizontal="right" wrapText="1"/>
    </xf>
    <xf numFmtId="166" fontId="39" fillId="0" borderId="11" xfId="0" applyNumberFormat="1" applyFont="1" applyFill="1" applyBorder="1" applyAlignment="1">
      <alignment horizontal="right" wrapText="1"/>
    </xf>
    <xf numFmtId="0" fontId="35" fillId="0" borderId="0" xfId="6" applyFont="1" applyFill="1" applyBorder="1" applyAlignment="1">
      <alignment wrapText="1"/>
    </xf>
    <xf numFmtId="0" fontId="36" fillId="0" borderId="0" xfId="6" applyFont="1" applyFill="1" applyBorder="1" applyAlignment="1">
      <alignment horizontal="center" wrapText="1"/>
    </xf>
    <xf numFmtId="0" fontId="36" fillId="0" borderId="0" xfId="6" applyFont="1" applyFill="1" applyBorder="1" applyAlignment="1">
      <alignment wrapTex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Fill="1" applyBorder="1" applyAlignment="1">
      <alignment horizontal="center" vertical="center" wrapText="1"/>
    </xf>
    <xf numFmtId="0" fontId="35" fillId="0" borderId="0" xfId="6" applyFont="1" applyFill="1" applyBorder="1"/>
    <xf numFmtId="0" fontId="36" fillId="0" borderId="0" xfId="6" applyFont="1" applyFill="1" applyBorder="1"/>
    <xf numFmtId="0" fontId="35" fillId="0" borderId="0" xfId="6" applyFont="1" applyBorder="1" applyAlignment="1">
      <alignment horizontal="center"/>
    </xf>
    <xf numFmtId="0" fontId="35" fillId="0" borderId="0" xfId="6" applyFont="1" applyBorder="1" applyAlignment="1">
      <alignment wrapText="1"/>
    </xf>
    <xf numFmtId="0" fontId="35" fillId="0" borderId="0" xfId="6" applyFont="1"/>
    <xf numFmtId="0" fontId="35" fillId="0" borderId="0" xfId="6" applyFont="1" applyFill="1" applyAlignment="1">
      <alignment horizontal="center" vertical="center" textRotation="90" wrapText="1"/>
    </xf>
    <xf numFmtId="168" fontId="35" fillId="0" borderId="0" xfId="6" applyNumberFormat="1" applyFont="1" applyFill="1" applyAlignment="1">
      <alignment horizontal="center" vertical="center" textRotation="90" wrapText="1"/>
    </xf>
    <xf numFmtId="0" fontId="35" fillId="0" borderId="0" xfId="6" applyFont="1" applyFill="1" applyBorder="1" applyAlignment="1">
      <alignment horizontal="center" vertical="center" textRotation="90" wrapText="1"/>
    </xf>
    <xf numFmtId="3" fontId="35" fillId="0" borderId="7" xfId="6" applyNumberFormat="1" applyFont="1" applyFill="1" applyBorder="1" applyAlignment="1">
      <alignment horizontal="center" textRotation="90" wrapText="1"/>
    </xf>
    <xf numFmtId="3" fontId="35" fillId="0" borderId="5" xfId="6" applyNumberFormat="1" applyFont="1" applyFill="1" applyBorder="1" applyAlignment="1">
      <alignment horizontal="center" textRotation="90" wrapText="1"/>
    </xf>
    <xf numFmtId="3" fontId="35" fillId="0" borderId="3" xfId="6" applyNumberFormat="1" applyFont="1" applyFill="1" applyBorder="1" applyAlignment="1">
      <alignment horizontal="center" textRotation="90" wrapText="1"/>
    </xf>
    <xf numFmtId="0" fontId="35" fillId="0" borderId="0" xfId="6" applyFont="1" applyFill="1" applyBorder="1" applyAlignment="1">
      <alignment horizontal="center" vertical="center" wrapText="1"/>
    </xf>
    <xf numFmtId="3" fontId="35" fillId="0" borderId="0" xfId="6" applyNumberFormat="1" applyFont="1" applyFill="1" applyAlignment="1">
      <alignment horizontal="center" vertical="center" wrapText="1"/>
    </xf>
    <xf numFmtId="166" fontId="35" fillId="0" borderId="7" xfId="6" applyNumberFormat="1" applyFont="1" applyFill="1" applyBorder="1" applyAlignment="1">
      <alignment wrapText="1"/>
    </xf>
    <xf numFmtId="166" fontId="35" fillId="0" borderId="5" xfId="6" applyNumberFormat="1" applyFont="1" applyFill="1" applyBorder="1" applyAlignment="1">
      <alignment wrapText="1"/>
    </xf>
    <xf numFmtId="166" fontId="35" fillId="0" borderId="6" xfId="6" applyNumberFormat="1" applyFont="1" applyFill="1" applyBorder="1" applyAlignment="1">
      <alignment wrapText="1"/>
    </xf>
    <xf numFmtId="166" fontId="35" fillId="0" borderId="3" xfId="6" applyNumberFormat="1" applyFont="1" applyFill="1" applyBorder="1" applyAlignment="1">
      <alignment wrapText="1"/>
    </xf>
    <xf numFmtId="166" fontId="35" fillId="0" borderId="4" xfId="6" applyNumberFormat="1" applyFont="1" applyFill="1" applyBorder="1" applyAlignment="1">
      <alignment wrapText="1"/>
    </xf>
    <xf numFmtId="0" fontId="35" fillId="0" borderId="0" xfId="6" applyFont="1" applyFill="1" applyAlignment="1">
      <alignment horizontal="center" vertical="center" wrapText="1"/>
    </xf>
    <xf numFmtId="3" fontId="36" fillId="0" borderId="0" xfId="6" applyNumberFormat="1" applyFont="1" applyFill="1" applyAlignment="1">
      <alignment horizontal="center" vertical="center" wrapText="1"/>
    </xf>
    <xf numFmtId="166" fontId="36" fillId="0" borderId="7" xfId="6" applyNumberFormat="1" applyFont="1" applyFill="1" applyBorder="1" applyAlignment="1">
      <alignment wrapText="1"/>
    </xf>
    <xf numFmtId="166" fontId="36" fillId="0" borderId="5" xfId="6" applyNumberFormat="1" applyFont="1" applyFill="1" applyBorder="1" applyAlignment="1">
      <alignment wrapText="1"/>
    </xf>
    <xf numFmtId="166" fontId="36" fillId="0" borderId="6" xfId="6" applyNumberFormat="1" applyFont="1" applyFill="1" applyBorder="1" applyAlignment="1">
      <alignment wrapText="1"/>
    </xf>
    <xf numFmtId="166" fontId="36" fillId="0" borderId="3" xfId="6" applyNumberFormat="1" applyFont="1" applyFill="1" applyBorder="1" applyAlignment="1">
      <alignment wrapText="1"/>
    </xf>
    <xf numFmtId="0" fontId="36" fillId="0" borderId="0" xfId="6" applyFont="1" applyFill="1" applyAlignment="1">
      <alignment horizontal="center" vertical="center" wrapText="1"/>
    </xf>
    <xf numFmtId="166" fontId="36" fillId="0" borderId="11" xfId="6" applyNumberFormat="1" applyFont="1" applyFill="1" applyBorder="1" applyAlignment="1">
      <alignment wrapText="1"/>
    </xf>
    <xf numFmtId="166" fontId="36" fillId="0" borderId="10" xfId="6" applyNumberFormat="1" applyFont="1" applyFill="1" applyBorder="1" applyAlignment="1">
      <alignment wrapText="1"/>
    </xf>
    <xf numFmtId="166" fontId="36" fillId="0" borderId="25" xfId="6" applyNumberFormat="1" applyFont="1" applyFill="1" applyBorder="1" applyAlignment="1">
      <alignment wrapText="1"/>
    </xf>
    <xf numFmtId="166" fontId="36" fillId="0" borderId="8" xfId="6" applyNumberFormat="1" applyFont="1" applyFill="1" applyBorder="1" applyAlignment="1">
      <alignment wrapText="1"/>
    </xf>
    <xf numFmtId="166" fontId="36" fillId="0" borderId="0" xfId="6" applyNumberFormat="1" applyFont="1" applyFill="1" applyBorder="1" applyAlignment="1">
      <alignment wrapText="1"/>
    </xf>
    <xf numFmtId="1" fontId="35" fillId="0" borderId="0" xfId="6" applyNumberFormat="1" applyFont="1" applyFill="1" applyBorder="1" applyAlignment="1">
      <alignment wrapText="1"/>
    </xf>
    <xf numFmtId="1" fontId="35" fillId="0" borderId="0" xfId="6" applyNumberFormat="1" applyFont="1" applyFill="1" applyBorder="1"/>
    <xf numFmtId="3" fontId="35" fillId="0" borderId="0" xfId="6" applyNumberFormat="1" applyFont="1" applyFill="1" applyBorder="1"/>
    <xf numFmtId="0" fontId="35" fillId="0" borderId="0" xfId="6" applyFont="1" applyBorder="1" applyAlignment="1">
      <alignment horizontal="center" vertical="center" wrapText="1"/>
    </xf>
    <xf numFmtId="3" fontId="35" fillId="0" borderId="6" xfId="6" applyNumberFormat="1" applyFont="1" applyFill="1" applyBorder="1" applyAlignment="1">
      <alignment horizontal="center" textRotation="90" wrapText="1"/>
    </xf>
    <xf numFmtId="166" fontId="35" fillId="0" borderId="5" xfId="6" applyNumberFormat="1" applyFont="1" applyFill="1" applyBorder="1"/>
    <xf numFmtId="166" fontId="35" fillId="0" borderId="51" xfId="6" applyNumberFormat="1" applyFont="1" applyFill="1" applyBorder="1"/>
    <xf numFmtId="166" fontId="35" fillId="0" borderId="12" xfId="6" applyNumberFormat="1" applyFont="1" applyFill="1" applyBorder="1" applyAlignment="1">
      <alignment wrapText="1"/>
    </xf>
    <xf numFmtId="0" fontId="35" fillId="0" borderId="0" xfId="6" applyFont="1" applyFill="1"/>
    <xf numFmtId="1" fontId="36" fillId="0" borderId="0" xfId="6" applyNumberFormat="1" applyFont="1" applyFill="1" applyBorder="1" applyAlignment="1">
      <alignment vertical="center" wrapText="1"/>
    </xf>
    <xf numFmtId="166" fontId="35" fillId="0" borderId="6" xfId="6" applyNumberFormat="1" applyFont="1" applyFill="1" applyBorder="1"/>
    <xf numFmtId="166" fontId="35" fillId="0" borderId="3" xfId="6" applyNumberFormat="1" applyFont="1" applyFill="1" applyBorder="1"/>
    <xf numFmtId="166" fontId="36" fillId="0" borderId="25" xfId="6" applyNumberFormat="1" applyFont="1" applyFill="1" applyBorder="1"/>
    <xf numFmtId="166" fontId="35" fillId="0" borderId="37" xfId="6" applyNumberFormat="1" applyFont="1" applyFill="1" applyBorder="1" applyAlignment="1">
      <alignment wrapText="1"/>
    </xf>
    <xf numFmtId="166" fontId="35" fillId="0" borderId="10" xfId="6" applyNumberFormat="1" applyFont="1" applyFill="1" applyBorder="1" applyAlignment="1">
      <alignment wrapText="1"/>
    </xf>
    <xf numFmtId="166" fontId="35" fillId="0" borderId="9" xfId="6" applyNumberFormat="1" applyFont="1" applyFill="1" applyBorder="1" applyAlignment="1">
      <alignment wrapText="1"/>
    </xf>
    <xf numFmtId="166" fontId="36" fillId="0" borderId="8" xfId="6" applyNumberFormat="1" applyFont="1" applyFill="1" applyBorder="1"/>
    <xf numFmtId="166" fontId="36" fillId="0" borderId="63" xfId="6" applyNumberFormat="1" applyFont="1" applyFill="1" applyBorder="1"/>
    <xf numFmtId="3" fontId="35" fillId="2" borderId="5" xfId="6" applyNumberFormat="1" applyFont="1" applyFill="1" applyBorder="1" applyAlignment="1">
      <alignment horizontal="center" textRotation="90" wrapText="1"/>
    </xf>
    <xf numFmtId="166" fontId="35" fillId="2" borderId="50" xfId="6" applyNumberFormat="1" applyFont="1" applyFill="1" applyBorder="1" applyAlignment="1">
      <alignment wrapText="1"/>
    </xf>
    <xf numFmtId="166" fontId="35" fillId="2" borderId="5" xfId="6" applyNumberFormat="1" applyFont="1" applyFill="1" applyBorder="1" applyAlignment="1">
      <alignment wrapText="1"/>
    </xf>
    <xf numFmtId="166" fontId="35" fillId="2" borderId="51" xfId="6" applyNumberFormat="1" applyFont="1" applyFill="1" applyBorder="1"/>
    <xf numFmtId="166" fontId="36" fillId="2" borderId="54" xfId="6" applyNumberFormat="1" applyFont="1" applyFill="1" applyBorder="1" applyAlignment="1">
      <alignment wrapText="1"/>
    </xf>
    <xf numFmtId="166" fontId="36" fillId="2" borderId="55" xfId="6" applyNumberFormat="1" applyFont="1" applyFill="1" applyBorder="1" applyAlignment="1">
      <alignment wrapText="1"/>
    </xf>
    <xf numFmtId="166" fontId="36" fillId="2" borderId="56" xfId="6" applyNumberFormat="1" applyFont="1" applyFill="1" applyBorder="1"/>
    <xf numFmtId="0" fontId="26" fillId="0" borderId="0" xfId="6" applyFont="1" applyAlignment="1">
      <alignment wrapText="1"/>
    </xf>
    <xf numFmtId="0" fontId="26" fillId="0" borderId="0" xfId="6" applyFont="1" applyFill="1" applyBorder="1" applyAlignment="1">
      <alignment horizontal="center" vertical="center" wrapText="1"/>
    </xf>
    <xf numFmtId="0" fontId="42" fillId="0" borderId="0" xfId="0" applyFont="1"/>
    <xf numFmtId="0" fontId="27" fillId="0" borderId="0" xfId="6" applyFont="1" applyFill="1"/>
    <xf numFmtId="0" fontId="27" fillId="0" borderId="0" xfId="6" applyFont="1"/>
    <xf numFmtId="0" fontId="27" fillId="0" borderId="0" xfId="6" applyFont="1" applyFill="1" applyAlignment="1">
      <alignment horizontal="left" vertical="center" wrapText="1"/>
    </xf>
    <xf numFmtId="166" fontId="27" fillId="0" borderId="5" xfId="6" applyNumberFormat="1" applyFont="1" applyFill="1" applyBorder="1" applyAlignment="1">
      <alignment wrapText="1"/>
    </xf>
    <xf numFmtId="166" fontId="27" fillId="0" borderId="6" xfId="6" applyNumberFormat="1" applyFont="1" applyFill="1" applyBorder="1" applyAlignment="1">
      <alignment wrapText="1"/>
    </xf>
    <xf numFmtId="166" fontId="27" fillId="0" borderId="7" xfId="6" applyNumberFormat="1" applyFont="1" applyFill="1" applyBorder="1" applyAlignment="1">
      <alignment wrapText="1"/>
    </xf>
    <xf numFmtId="166" fontId="27" fillId="0" borderId="3" xfId="6" applyNumberFormat="1" applyFont="1" applyFill="1" applyBorder="1" applyAlignment="1">
      <alignment wrapText="1"/>
    </xf>
    <xf numFmtId="166" fontId="27" fillId="0" borderId="4" xfId="6" applyNumberFormat="1" applyFont="1" applyFill="1" applyBorder="1" applyAlignment="1">
      <alignment wrapText="1"/>
    </xf>
    <xf numFmtId="166" fontId="26" fillId="0" borderId="5" xfId="6" applyNumberFormat="1" applyFont="1" applyFill="1" applyBorder="1" applyAlignment="1">
      <alignment wrapText="1"/>
    </xf>
    <xf numFmtId="166" fontId="26" fillId="0" borderId="6" xfId="6" applyNumberFormat="1" applyFont="1" applyFill="1" applyBorder="1" applyAlignment="1">
      <alignment wrapText="1"/>
    </xf>
    <xf numFmtId="166" fontId="26" fillId="0" borderId="3" xfId="6" applyNumberFormat="1" applyFont="1" applyFill="1" applyBorder="1" applyAlignment="1">
      <alignment wrapText="1"/>
    </xf>
    <xf numFmtId="0" fontId="26" fillId="0" borderId="0" xfId="6" applyFont="1"/>
    <xf numFmtId="166" fontId="26" fillId="0" borderId="7" xfId="6" applyNumberFormat="1" applyFont="1" applyFill="1" applyBorder="1" applyAlignment="1">
      <alignment wrapText="1"/>
    </xf>
    <xf numFmtId="166" fontId="26" fillId="0" borderId="6" xfId="6" applyNumberFormat="1" applyFont="1" applyFill="1" applyBorder="1"/>
    <xf numFmtId="166" fontId="26" fillId="0" borderId="3" xfId="6" applyNumberFormat="1" applyFont="1" applyFill="1" applyBorder="1"/>
    <xf numFmtId="166" fontId="26" fillId="0" borderId="10" xfId="6" applyNumberFormat="1" applyFont="1" applyFill="1" applyBorder="1" applyAlignment="1">
      <alignment wrapText="1"/>
    </xf>
    <xf numFmtId="166" fontId="26" fillId="0" borderId="25" xfId="6" applyNumberFormat="1" applyFont="1" applyFill="1" applyBorder="1"/>
    <xf numFmtId="166" fontId="26" fillId="0" borderId="11" xfId="6" applyNumberFormat="1" applyFont="1" applyFill="1" applyBorder="1" applyAlignment="1">
      <alignment wrapText="1"/>
    </xf>
    <xf numFmtId="166" fontId="26" fillId="0" borderId="8" xfId="6" applyNumberFormat="1" applyFont="1" applyFill="1" applyBorder="1"/>
    <xf numFmtId="166" fontId="26" fillId="0" borderId="0" xfId="6" applyNumberFormat="1" applyFont="1" applyFill="1" applyBorder="1" applyAlignment="1">
      <alignment wrapText="1"/>
    </xf>
    <xf numFmtId="3" fontId="27" fillId="0" borderId="5" xfId="6" applyNumberFormat="1" applyFont="1" applyFill="1" applyBorder="1" applyAlignment="1">
      <alignment horizontal="center" textRotation="90" wrapText="1"/>
    </xf>
    <xf numFmtId="166" fontId="27" fillId="0" borderId="5" xfId="6" applyNumberFormat="1" applyFont="1" applyFill="1" applyBorder="1" applyAlignment="1">
      <alignment horizontal="center" textRotation="90" wrapText="1"/>
    </xf>
    <xf numFmtId="3" fontId="27" fillId="0" borderId="6" xfId="6" applyNumberFormat="1" applyFont="1" applyFill="1" applyBorder="1" applyAlignment="1">
      <alignment horizontal="center" textRotation="90" wrapText="1"/>
    </xf>
    <xf numFmtId="166" fontId="27" fillId="0" borderId="7" xfId="6" applyNumberFormat="1" applyFont="1" applyFill="1" applyBorder="1" applyAlignment="1">
      <alignment horizontal="center" textRotation="90" wrapText="1"/>
    </xf>
    <xf numFmtId="166" fontId="26" fillId="0" borderId="5" xfId="6" applyNumberFormat="1" applyFont="1" applyFill="1" applyBorder="1"/>
    <xf numFmtId="166" fontId="26" fillId="0" borderId="10" xfId="6" applyNumberFormat="1" applyFont="1" applyFill="1" applyBorder="1"/>
    <xf numFmtId="0" fontId="27" fillId="0" borderId="0" xfId="6" applyFont="1" applyBorder="1" applyAlignment="1">
      <alignment wrapText="1"/>
    </xf>
    <xf numFmtId="166" fontId="27" fillId="0" borderId="0" xfId="6" applyNumberFormat="1" applyFont="1" applyFill="1" applyBorder="1"/>
    <xf numFmtId="3" fontId="27" fillId="0" borderId="0" xfId="6" applyNumberFormat="1" applyFont="1" applyFill="1" applyBorder="1"/>
    <xf numFmtId="0" fontId="27" fillId="0" borderId="0" xfId="6" applyFont="1" applyFill="1" applyBorder="1" applyAlignment="1">
      <alignment wrapText="1"/>
    </xf>
    <xf numFmtId="3" fontId="27" fillId="0" borderId="0" xfId="6" applyNumberFormat="1" applyFont="1" applyFill="1"/>
    <xf numFmtId="166" fontId="27" fillId="0" borderId="0" xfId="6" applyNumberFormat="1" applyFont="1" applyFill="1"/>
    <xf numFmtId="0" fontId="27" fillId="0" borderId="0" xfId="6" applyFont="1" applyBorder="1"/>
    <xf numFmtId="166" fontId="27" fillId="0" borderId="6" xfId="6" applyNumberFormat="1" applyFont="1" applyFill="1" applyBorder="1"/>
    <xf numFmtId="166" fontId="27" fillId="0" borderId="3" xfId="6" applyNumberFormat="1" applyFont="1" applyFill="1" applyBorder="1"/>
    <xf numFmtId="0" fontId="26" fillId="0" borderId="0" xfId="6" applyFont="1" applyFill="1"/>
    <xf numFmtId="166" fontId="27" fillId="2" borderId="5" xfId="6" applyNumberFormat="1" applyFont="1" applyFill="1" applyBorder="1" applyAlignment="1">
      <alignment wrapText="1"/>
    </xf>
    <xf numFmtId="166" fontId="26" fillId="2" borderId="5" xfId="6" applyNumberFormat="1" applyFont="1" applyFill="1" applyBorder="1" applyAlignment="1">
      <alignment wrapText="1"/>
    </xf>
    <xf numFmtId="166" fontId="27" fillId="0" borderId="11" xfId="6" applyNumberFormat="1" applyFont="1" applyFill="1" applyBorder="1" applyAlignment="1">
      <alignment wrapText="1"/>
    </xf>
    <xf numFmtId="166" fontId="27" fillId="0" borderId="10" xfId="6" applyNumberFormat="1" applyFont="1" applyFill="1" applyBorder="1" applyAlignment="1">
      <alignment wrapText="1"/>
    </xf>
    <xf numFmtId="166" fontId="27" fillId="0" borderId="9" xfId="6" applyNumberFormat="1" applyFont="1" applyFill="1" applyBorder="1" applyAlignment="1">
      <alignment wrapText="1"/>
    </xf>
    <xf numFmtId="166" fontId="40" fillId="2" borderId="7" xfId="0" applyNumberFormat="1" applyFont="1" applyFill="1" applyBorder="1"/>
    <xf numFmtId="166" fontId="40" fillId="2" borderId="5" xfId="0" applyNumberFormat="1" applyFont="1" applyFill="1" applyBorder="1"/>
    <xf numFmtId="166" fontId="40" fillId="2" borderId="3" xfId="0" applyNumberFormat="1" applyFont="1" applyFill="1" applyBorder="1"/>
    <xf numFmtId="166" fontId="40" fillId="2" borderId="5" xfId="0" applyNumberFormat="1" applyFont="1" applyFill="1" applyBorder="1" applyAlignment="1">
      <alignment wrapText="1"/>
    </xf>
    <xf numFmtId="166" fontId="39" fillId="2" borderId="8" xfId="0" applyNumberFormat="1" applyFont="1" applyFill="1" applyBorder="1"/>
    <xf numFmtId="166" fontId="23" fillId="2" borderId="4" xfId="0" applyNumberFormat="1" applyFont="1" applyFill="1" applyBorder="1"/>
    <xf numFmtId="166" fontId="23" fillId="2" borderId="5" xfId="0" applyNumberFormat="1" applyFont="1" applyFill="1" applyBorder="1"/>
    <xf numFmtId="166" fontId="23" fillId="2" borderId="3" xfId="0" applyNumberFormat="1" applyFont="1" applyFill="1" applyBorder="1"/>
    <xf numFmtId="166" fontId="24" fillId="2" borderId="4" xfId="0" applyNumberFormat="1" applyFont="1" applyFill="1" applyBorder="1"/>
    <xf numFmtId="166" fontId="24" fillId="2" borderId="5" xfId="0" applyNumberFormat="1" applyFont="1" applyFill="1" applyBorder="1"/>
    <xf numFmtId="166" fontId="24" fillId="2" borderId="3" xfId="0" applyNumberFormat="1" applyFont="1" applyFill="1" applyBorder="1"/>
    <xf numFmtId="166" fontId="24" fillId="2" borderId="5" xfId="0" applyNumberFormat="1" applyFont="1" applyFill="1" applyBorder="1" applyAlignment="1">
      <alignment wrapText="1"/>
    </xf>
    <xf numFmtId="166" fontId="24" fillId="2" borderId="3" xfId="0" applyNumberFormat="1" applyFont="1" applyFill="1" applyBorder="1" applyAlignment="1">
      <alignment wrapText="1"/>
    </xf>
    <xf numFmtId="166" fontId="24" fillId="2" borderId="10" xfId="0" applyNumberFormat="1" applyFont="1" applyFill="1" applyBorder="1" applyAlignment="1">
      <alignment wrapText="1"/>
    </xf>
    <xf numFmtId="166" fontId="24" fillId="2" borderId="8" xfId="0" applyNumberFormat="1" applyFont="1" applyFill="1" applyBorder="1" applyAlignment="1">
      <alignment wrapText="1"/>
    </xf>
    <xf numFmtId="166" fontId="39" fillId="2" borderId="3" xfId="0" applyNumberFormat="1" applyFont="1" applyFill="1" applyBorder="1"/>
    <xf numFmtId="166" fontId="24" fillId="2" borderId="9" xfId="0" applyNumberFormat="1" applyFont="1" applyFill="1" applyBorder="1"/>
    <xf numFmtId="0" fontId="44" fillId="0" borderId="0" xfId="0" applyFont="1"/>
    <xf numFmtId="0" fontId="27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3" fontId="27" fillId="0" borderId="0" xfId="0" applyNumberFormat="1" applyFont="1" applyFill="1" applyBorder="1"/>
    <xf numFmtId="0" fontId="28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45" fillId="0" borderId="0" xfId="0" applyFont="1" applyFill="1"/>
    <xf numFmtId="0" fontId="45" fillId="0" borderId="0" xfId="0" applyFont="1"/>
    <xf numFmtId="0" fontId="44" fillId="0" borderId="0" xfId="0" applyFont="1" applyFill="1"/>
    <xf numFmtId="0" fontId="26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/>
    </xf>
    <xf numFmtId="0" fontId="27" fillId="0" borderId="0" xfId="3" applyFont="1" applyFill="1"/>
    <xf numFmtId="0" fontId="46" fillId="0" borderId="0" xfId="0" applyFont="1" applyFill="1" applyAlignment="1">
      <alignment wrapText="1"/>
    </xf>
    <xf numFmtId="3" fontId="27" fillId="0" borderId="0" xfId="2" applyNumberFormat="1" applyFont="1" applyFill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left" wrapText="1"/>
    </xf>
    <xf numFmtId="3" fontId="26" fillId="0" borderId="0" xfId="0" applyNumberFormat="1" applyFont="1"/>
    <xf numFmtId="0" fontId="27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30" fillId="0" borderId="0" xfId="0" applyFont="1" applyBorder="1" applyAlignment="1">
      <alignment horizontal="left"/>
    </xf>
    <xf numFmtId="3" fontId="30" fillId="0" borderId="0" xfId="0" applyNumberFormat="1" applyFont="1" applyBorder="1" applyAlignment="1">
      <alignment horizontal="left"/>
    </xf>
    <xf numFmtId="0" fontId="11" fillId="0" borderId="0" xfId="3" applyFont="1" applyFill="1"/>
    <xf numFmtId="0" fontId="12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3" fontId="30" fillId="0" borderId="0" xfId="0" applyNumberFormat="1" applyFont="1" applyBorder="1"/>
    <xf numFmtId="0" fontId="30" fillId="0" borderId="0" xfId="0" applyFont="1"/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3" fontId="37" fillId="0" borderId="0" xfId="0" applyNumberFormat="1" applyFont="1"/>
    <xf numFmtId="0" fontId="12" fillId="0" borderId="0" xfId="0" applyFont="1" applyFill="1"/>
    <xf numFmtId="0" fontId="49" fillId="0" borderId="0" xfId="0" applyFont="1"/>
    <xf numFmtId="0" fontId="49" fillId="0" borderId="0" xfId="0" applyFont="1" applyFill="1"/>
    <xf numFmtId="0" fontId="11" fillId="0" borderId="0" xfId="4" applyFont="1"/>
    <xf numFmtId="0" fontId="12" fillId="0" borderId="0" xfId="4" applyFont="1" applyFill="1"/>
    <xf numFmtId="0" fontId="11" fillId="0" borderId="0" xfId="4" applyFont="1" applyFill="1"/>
    <xf numFmtId="164" fontId="4" fillId="0" borderId="0" xfId="0" applyNumberFormat="1" applyFont="1" applyFill="1"/>
    <xf numFmtId="0" fontId="4" fillId="0" borderId="0" xfId="0" applyFont="1" applyFill="1"/>
    <xf numFmtId="0" fontId="34" fillId="0" borderId="5" xfId="0" applyFont="1" applyFill="1" applyBorder="1" applyAlignment="1">
      <alignment horizontal="center" vertical="center" wrapText="1"/>
    </xf>
    <xf numFmtId="166" fontId="34" fillId="0" borderId="3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right" vertical="center" wrapText="1"/>
    </xf>
    <xf numFmtId="3" fontId="23" fillId="0" borderId="0" xfId="6" applyNumberFormat="1" applyFont="1" applyBorder="1" applyAlignment="1">
      <alignment horizontal="right"/>
    </xf>
    <xf numFmtId="3" fontId="23" fillId="0" borderId="0" xfId="6" applyNumberFormat="1" applyFont="1" applyAlignment="1">
      <alignment horizontal="right"/>
    </xf>
    <xf numFmtId="3" fontId="24" fillId="0" borderId="0" xfId="6" applyNumberFormat="1" applyFont="1" applyAlignment="1">
      <alignment horizontal="right"/>
    </xf>
    <xf numFmtId="166" fontId="23" fillId="0" borderId="0" xfId="6" applyNumberFormat="1" applyFont="1" applyBorder="1"/>
    <xf numFmtId="166" fontId="23" fillId="0" borderId="0" xfId="6" applyNumberFormat="1" applyFont="1" applyBorder="1" applyAlignment="1"/>
    <xf numFmtId="0" fontId="23" fillId="0" borderId="0" xfId="6" applyFont="1" applyBorder="1"/>
    <xf numFmtId="0" fontId="23" fillId="0" borderId="0" xfId="6" applyFont="1" applyBorder="1" applyAlignment="1"/>
    <xf numFmtId="0" fontId="27" fillId="0" borderId="0" xfId="6" applyFont="1" applyFill="1" applyBorder="1" applyAlignment="1"/>
    <xf numFmtId="3" fontId="27" fillId="0" borderId="0" xfId="6" applyNumberFormat="1" applyFont="1" applyFill="1" applyAlignment="1">
      <alignment horizontal="left" vertical="center" wrapText="1"/>
    </xf>
    <xf numFmtId="0" fontId="26" fillId="0" borderId="0" xfId="6" applyFont="1" applyFill="1" applyBorder="1" applyAlignment="1"/>
    <xf numFmtId="3" fontId="26" fillId="0" borderId="0" xfId="6" applyNumberFormat="1" applyFont="1" applyFill="1" applyAlignment="1">
      <alignment horizontal="left" vertical="center" wrapText="1"/>
    </xf>
    <xf numFmtId="0" fontId="27" fillId="0" borderId="0" xfId="6" applyFont="1" applyAlignment="1">
      <alignment horizontal="left" vertical="center" wrapText="1"/>
    </xf>
    <xf numFmtId="166" fontId="40" fillId="2" borderId="11" xfId="0" applyNumberFormat="1" applyFont="1" applyFill="1" applyBorder="1"/>
    <xf numFmtId="169" fontId="27" fillId="0" borderId="0" xfId="0" applyNumberFormat="1" applyFont="1" applyAlignment="1">
      <alignment wrapText="1"/>
    </xf>
    <xf numFmtId="169" fontId="35" fillId="0" borderId="0" xfId="0" applyNumberFormat="1" applyFont="1" applyAlignment="1">
      <alignment horizontal="right" wrapText="1"/>
    </xf>
    <xf numFmtId="0" fontId="27" fillId="0" borderId="0" xfId="0" applyNumberFormat="1" applyFont="1" applyAlignment="1">
      <alignment wrapText="1"/>
    </xf>
    <xf numFmtId="3" fontId="27" fillId="0" borderId="5" xfId="6" applyNumberFormat="1" applyFont="1" applyFill="1" applyBorder="1" applyAlignment="1">
      <alignment horizontal="center" vertical="center" textRotation="90" wrapText="1"/>
    </xf>
    <xf numFmtId="166" fontId="27" fillId="0" borderId="5" xfId="6" applyNumberFormat="1" applyFont="1" applyFill="1" applyBorder="1" applyAlignment="1">
      <alignment horizontal="center" vertical="center" textRotation="90" wrapText="1"/>
    </xf>
    <xf numFmtId="166" fontId="27" fillId="0" borderId="7" xfId="6" applyNumberFormat="1" applyFont="1" applyFill="1" applyBorder="1" applyAlignment="1">
      <alignment horizontal="center" vertical="center" textRotation="90" wrapText="1"/>
    </xf>
    <xf numFmtId="3" fontId="27" fillId="0" borderId="3" xfId="6" applyNumberFormat="1" applyFont="1" applyFill="1" applyBorder="1" applyAlignment="1">
      <alignment horizontal="center" vertical="center" textRotation="90" wrapText="1"/>
    </xf>
    <xf numFmtId="166" fontId="27" fillId="2" borderId="7" xfId="6" applyNumberFormat="1" applyFont="1" applyFill="1" applyBorder="1" applyAlignment="1">
      <alignment wrapText="1"/>
    </xf>
    <xf numFmtId="166" fontId="27" fillId="2" borderId="3" xfId="6" applyNumberFormat="1" applyFont="1" applyFill="1" applyBorder="1" applyAlignment="1">
      <alignment wrapText="1"/>
    </xf>
    <xf numFmtId="166" fontId="27" fillId="2" borderId="11" xfId="6" applyNumberFormat="1" applyFont="1" applyFill="1" applyBorder="1" applyAlignment="1">
      <alignment wrapText="1"/>
    </xf>
    <xf numFmtId="166" fontId="27" fillId="2" borderId="10" xfId="6" applyNumberFormat="1" applyFont="1" applyFill="1" applyBorder="1" applyAlignment="1">
      <alignment wrapText="1"/>
    </xf>
    <xf numFmtId="166" fontId="27" fillId="2" borderId="8" xfId="6" applyNumberFormat="1" applyFont="1" applyFill="1" applyBorder="1" applyAlignment="1">
      <alignment wrapText="1"/>
    </xf>
    <xf numFmtId="166" fontId="27" fillId="2" borderId="7" xfId="6" applyNumberFormat="1" applyFont="1" applyFill="1" applyBorder="1"/>
    <xf numFmtId="166" fontId="27" fillId="2" borderId="5" xfId="6" applyNumberFormat="1" applyFont="1" applyFill="1" applyBorder="1"/>
    <xf numFmtId="166" fontId="27" fillId="2" borderId="3" xfId="6" applyNumberFormat="1" applyFont="1" applyFill="1" applyBorder="1"/>
    <xf numFmtId="166" fontId="27" fillId="2" borderId="11" xfId="6" applyNumberFormat="1" applyFont="1" applyFill="1" applyBorder="1"/>
    <xf numFmtId="166" fontId="27" fillId="2" borderId="10" xfId="6" applyNumberFormat="1" applyFont="1" applyFill="1" applyBorder="1"/>
    <xf numFmtId="166" fontId="27" fillId="2" borderId="8" xfId="6" applyNumberFormat="1" applyFont="1" applyFill="1" applyBorder="1"/>
    <xf numFmtId="3" fontId="27" fillId="2" borderId="7" xfId="6" applyNumberFormat="1" applyFont="1" applyFill="1" applyBorder="1" applyAlignment="1">
      <alignment horizontal="center" textRotation="90" wrapText="1"/>
    </xf>
    <xf numFmtId="166" fontId="27" fillId="2" borderId="5" xfId="6" applyNumberFormat="1" applyFont="1" applyFill="1" applyBorder="1" applyAlignment="1">
      <alignment horizontal="center" textRotation="90" wrapText="1"/>
    </xf>
    <xf numFmtId="3" fontId="27" fillId="2" borderId="3" xfId="6" applyNumberFormat="1" applyFont="1" applyFill="1" applyBorder="1" applyAlignment="1">
      <alignment horizontal="center" textRotation="90" wrapText="1"/>
    </xf>
    <xf numFmtId="166" fontId="26" fillId="2" borderId="5" xfId="6" applyNumberFormat="1" applyFont="1" applyFill="1" applyBorder="1"/>
    <xf numFmtId="166" fontId="26" fillId="2" borderId="3" xfId="6" applyNumberFormat="1" applyFont="1" applyFill="1" applyBorder="1"/>
    <xf numFmtId="166" fontId="26" fillId="2" borderId="10" xfId="6" applyNumberFormat="1" applyFont="1" applyFill="1" applyBorder="1" applyAlignment="1">
      <alignment wrapText="1"/>
    </xf>
    <xf numFmtId="166" fontId="26" fillId="2" borderId="8" xfId="6" applyNumberFormat="1" applyFont="1" applyFill="1" applyBorder="1"/>
    <xf numFmtId="166" fontId="26" fillId="2" borderId="7" xfId="6" applyNumberFormat="1" applyFont="1" applyFill="1" applyBorder="1" applyAlignment="1">
      <alignment wrapText="1"/>
    </xf>
    <xf numFmtId="166" fontId="26" fillId="2" borderId="11" xfId="6" applyNumberFormat="1" applyFont="1" applyFill="1" applyBorder="1" applyAlignment="1">
      <alignment wrapText="1"/>
    </xf>
    <xf numFmtId="166" fontId="40" fillId="0" borderId="4" xfId="0" applyNumberFormat="1" applyFont="1" applyFill="1" applyBorder="1" applyAlignment="1">
      <alignment wrapText="1"/>
    </xf>
    <xf numFmtId="166" fontId="39" fillId="0" borderId="4" xfId="0" applyNumberFormat="1" applyFont="1" applyFill="1" applyBorder="1" applyAlignment="1">
      <alignment wrapText="1"/>
    </xf>
    <xf numFmtId="166" fontId="39" fillId="0" borderId="9" xfId="0" applyNumberFormat="1" applyFont="1" applyFill="1" applyBorder="1" applyAlignment="1">
      <alignment wrapText="1"/>
    </xf>
    <xf numFmtId="166" fontId="40" fillId="2" borderId="4" xfId="0" applyNumberFormat="1" applyFont="1" applyFill="1" applyBorder="1"/>
    <xf numFmtId="166" fontId="39" fillId="2" borderId="4" xfId="0" applyNumberFormat="1" applyFont="1" applyFill="1" applyBorder="1" applyAlignment="1">
      <alignment wrapText="1"/>
    </xf>
    <xf numFmtId="166" fontId="39" fillId="2" borderId="9" xfId="0" applyNumberFormat="1" applyFont="1" applyFill="1" applyBorder="1" applyAlignment="1">
      <alignment wrapText="1"/>
    </xf>
    <xf numFmtId="1" fontId="23" fillId="2" borderId="27" xfId="0" applyNumberFormat="1" applyFont="1" applyFill="1" applyBorder="1" applyAlignment="1">
      <alignment wrapText="1"/>
    </xf>
    <xf numFmtId="1" fontId="23" fillId="2" borderId="28" xfId="0" applyNumberFormat="1" applyFont="1" applyFill="1" applyBorder="1" applyAlignment="1">
      <alignment wrapText="1"/>
    </xf>
    <xf numFmtId="166" fontId="23" fillId="0" borderId="7" xfId="0" applyNumberFormat="1" applyFont="1" applyFill="1" applyBorder="1" applyAlignment="1">
      <alignment horizontal="center" vertical="center" textRotation="90" wrapText="1"/>
    </xf>
    <xf numFmtId="166" fontId="23" fillId="0" borderId="5" xfId="0" applyNumberFormat="1" applyFont="1" applyFill="1" applyBorder="1" applyAlignment="1">
      <alignment horizontal="center" vertical="center" textRotation="90" wrapText="1"/>
    </xf>
    <xf numFmtId="166" fontId="23" fillId="0" borderId="3" xfId="0" applyNumberFormat="1" applyFont="1" applyFill="1" applyBorder="1" applyAlignment="1">
      <alignment horizontal="center" vertical="center" textRotation="90" wrapText="1"/>
    </xf>
    <xf numFmtId="3" fontId="23" fillId="0" borderId="4" xfId="0" applyNumberFormat="1" applyFont="1" applyFill="1" applyBorder="1" applyAlignment="1">
      <alignment horizontal="center" vertical="center" textRotation="90" wrapText="1"/>
    </xf>
    <xf numFmtId="3" fontId="23" fillId="0" borderId="5" xfId="0" applyNumberFormat="1" applyFont="1" applyFill="1" applyBorder="1" applyAlignment="1">
      <alignment horizontal="center" vertical="center" textRotation="90" wrapText="1"/>
    </xf>
    <xf numFmtId="3" fontId="23" fillId="0" borderId="6" xfId="0" applyNumberFormat="1" applyFont="1" applyFill="1" applyBorder="1" applyAlignment="1">
      <alignment horizontal="center" vertical="center" textRotation="90" wrapText="1"/>
    </xf>
    <xf numFmtId="3" fontId="23" fillId="0" borderId="7" xfId="0" applyNumberFormat="1" applyFont="1" applyFill="1" applyBorder="1" applyAlignment="1">
      <alignment horizontal="center" vertical="center" textRotation="90" wrapText="1"/>
    </xf>
    <xf numFmtId="3" fontId="23" fillId="0" borderId="3" xfId="0" applyNumberFormat="1" applyFont="1" applyFill="1" applyBorder="1" applyAlignment="1">
      <alignment horizontal="center" vertical="center" textRotation="90" wrapText="1"/>
    </xf>
    <xf numFmtId="3" fontId="23" fillId="2" borderId="7" xfId="0" applyNumberFormat="1" applyFont="1" applyFill="1" applyBorder="1" applyAlignment="1">
      <alignment horizontal="center" vertical="center" textRotation="90" wrapText="1"/>
    </xf>
    <xf numFmtId="3" fontId="23" fillId="2" borderId="3" xfId="0" applyNumberFormat="1" applyFont="1" applyFill="1" applyBorder="1" applyAlignment="1">
      <alignment horizontal="center" vertical="center" textRotation="90" wrapText="1"/>
    </xf>
    <xf numFmtId="3" fontId="23" fillId="2" borderId="13" xfId="0" applyNumberFormat="1" applyFont="1" applyFill="1" applyBorder="1" applyAlignment="1">
      <alignment horizontal="center" vertical="center" textRotation="90" wrapText="1"/>
    </xf>
    <xf numFmtId="1" fontId="23" fillId="0" borderId="7" xfId="0" applyNumberFormat="1" applyFont="1" applyFill="1" applyBorder="1" applyAlignment="1">
      <alignment horizontal="center" vertical="center" textRotation="90" wrapText="1"/>
    </xf>
    <xf numFmtId="1" fontId="23" fillId="0" borderId="5" xfId="0" applyNumberFormat="1" applyFont="1" applyFill="1" applyBorder="1" applyAlignment="1">
      <alignment horizontal="center" vertical="center" textRotation="90" wrapText="1"/>
    </xf>
    <xf numFmtId="1" fontId="23" fillId="0" borderId="3" xfId="0" applyNumberFormat="1" applyFont="1" applyFill="1" applyBorder="1" applyAlignment="1">
      <alignment horizontal="center" vertical="center" textRotation="90" wrapText="1"/>
    </xf>
    <xf numFmtId="3" fontId="23" fillId="2" borderId="6" xfId="0" applyNumberFormat="1" applyFont="1" applyFill="1" applyBorder="1" applyAlignment="1">
      <alignment horizontal="center" vertical="center" textRotation="90" wrapText="1"/>
    </xf>
    <xf numFmtId="1" fontId="35" fillId="0" borderId="7" xfId="6" applyNumberFormat="1" applyFont="1" applyFill="1" applyBorder="1" applyAlignment="1">
      <alignment horizontal="center" vertical="center" textRotation="90" wrapText="1"/>
    </xf>
    <xf numFmtId="1" fontId="35" fillId="0" borderId="5" xfId="6" applyNumberFormat="1" applyFont="1" applyFill="1" applyBorder="1" applyAlignment="1">
      <alignment horizontal="center" vertical="center" textRotation="90" wrapText="1"/>
    </xf>
    <xf numFmtId="3" fontId="35" fillId="0" borderId="5" xfId="6" applyNumberFormat="1" applyFont="1" applyFill="1" applyBorder="1" applyAlignment="1">
      <alignment horizontal="center" vertical="center" textRotation="90" wrapText="1"/>
    </xf>
    <xf numFmtId="3" fontId="35" fillId="0" borderId="3" xfId="6" applyNumberFormat="1" applyFont="1" applyFill="1" applyBorder="1" applyAlignment="1">
      <alignment horizontal="center" vertical="center" textRotation="90" wrapText="1"/>
    </xf>
    <xf numFmtId="3" fontId="35" fillId="0" borderId="7" xfId="6" applyNumberFormat="1" applyFont="1" applyFill="1" applyBorder="1" applyAlignment="1">
      <alignment horizontal="center" vertical="center" textRotation="90" wrapText="1"/>
    </xf>
    <xf numFmtId="166" fontId="36" fillId="0" borderId="64" xfId="6" applyNumberFormat="1" applyFont="1" applyFill="1" applyBorder="1" applyAlignment="1">
      <alignment wrapText="1"/>
    </xf>
    <xf numFmtId="166" fontId="36" fillId="0" borderId="65" xfId="6" applyNumberFormat="1" applyFont="1" applyFill="1" applyBorder="1" applyAlignment="1">
      <alignment wrapText="1"/>
    </xf>
    <xf numFmtId="166" fontId="36" fillId="0" borderId="66" xfId="6" applyNumberFormat="1" applyFont="1" applyFill="1" applyBorder="1" applyAlignment="1">
      <alignment wrapText="1"/>
    </xf>
    <xf numFmtId="3" fontId="35" fillId="2" borderId="7" xfId="6" applyNumberFormat="1" applyFont="1" applyFill="1" applyBorder="1" applyAlignment="1">
      <alignment horizontal="center" textRotation="90" wrapText="1"/>
    </xf>
    <xf numFmtId="3" fontId="35" fillId="2" borderId="3" xfId="6" applyNumberFormat="1" applyFont="1" applyFill="1" applyBorder="1" applyAlignment="1">
      <alignment horizontal="center" textRotation="90" wrapText="1"/>
    </xf>
    <xf numFmtId="166" fontId="35" fillId="2" borderId="7" xfId="6" applyNumberFormat="1" applyFont="1" applyFill="1" applyBorder="1"/>
    <xf numFmtId="166" fontId="35" fillId="2" borderId="5" xfId="6" applyNumberFormat="1" applyFont="1" applyFill="1" applyBorder="1"/>
    <xf numFmtId="166" fontId="35" fillId="2" borderId="3" xfId="6" applyNumberFormat="1" applyFont="1" applyFill="1" applyBorder="1"/>
    <xf numFmtId="166" fontId="36" fillId="2" borderId="11" xfId="6" applyNumberFormat="1" applyFont="1" applyFill="1" applyBorder="1" applyAlignment="1">
      <alignment wrapText="1"/>
    </xf>
    <xf numFmtId="166" fontId="36" fillId="2" borderId="10" xfId="6" applyNumberFormat="1" applyFont="1" applyFill="1" applyBorder="1" applyAlignment="1">
      <alignment wrapText="1"/>
    </xf>
    <xf numFmtId="166" fontId="36" fillId="2" borderId="8" xfId="6" applyNumberFormat="1" applyFont="1" applyFill="1" applyBorder="1" applyAlignment="1">
      <alignment wrapText="1"/>
    </xf>
    <xf numFmtId="3" fontId="35" fillId="0" borderId="4" xfId="6" applyNumberFormat="1" applyFont="1" applyFill="1" applyBorder="1" applyAlignment="1">
      <alignment horizontal="center" vertical="center" textRotation="90" wrapText="1"/>
    </xf>
    <xf numFmtId="166" fontId="35" fillId="2" borderId="11" xfId="6" applyNumberFormat="1" applyFont="1" applyFill="1" applyBorder="1"/>
    <xf numFmtId="166" fontId="35" fillId="2" borderId="10" xfId="6" applyNumberFormat="1" applyFont="1" applyFill="1" applyBorder="1"/>
    <xf numFmtId="166" fontId="35" fillId="2" borderId="8" xfId="6" applyNumberFormat="1" applyFont="1" applyFill="1" applyBorder="1"/>
    <xf numFmtId="3" fontId="35" fillId="0" borderId="6" xfId="6" applyNumberFormat="1" applyFont="1" applyFill="1" applyBorder="1" applyAlignment="1">
      <alignment horizontal="center" vertical="center" textRotation="90" wrapText="1"/>
    </xf>
    <xf numFmtId="3" fontId="35" fillId="2" borderId="7" xfId="6" applyNumberFormat="1" applyFont="1" applyFill="1" applyBorder="1" applyAlignment="1">
      <alignment horizontal="center" vertical="center" textRotation="90" wrapText="1"/>
    </xf>
    <xf numFmtId="3" fontId="35" fillId="2" borderId="5" xfId="6" applyNumberFormat="1" applyFont="1" applyFill="1" applyBorder="1" applyAlignment="1">
      <alignment horizontal="center" vertical="center" textRotation="90" wrapText="1"/>
    </xf>
    <xf numFmtId="3" fontId="35" fillId="2" borderId="3" xfId="6" applyNumberFormat="1" applyFont="1" applyFill="1" applyBorder="1" applyAlignment="1">
      <alignment horizontal="center" vertical="center" textRotation="90" wrapText="1"/>
    </xf>
    <xf numFmtId="166" fontId="36" fillId="0" borderId="57" xfId="6" applyNumberFormat="1" applyFont="1" applyFill="1" applyBorder="1" applyAlignment="1">
      <alignment wrapText="1"/>
    </xf>
    <xf numFmtId="166" fontId="35" fillId="2" borderId="64" xfId="6" applyNumberFormat="1" applyFont="1" applyFill="1" applyBorder="1"/>
    <xf numFmtId="166" fontId="35" fillId="2" borderId="65" xfId="6" applyNumberFormat="1" applyFont="1" applyFill="1" applyBorder="1"/>
    <xf numFmtId="166" fontId="35" fillId="2" borderId="66" xfId="6" applyNumberFormat="1" applyFont="1" applyFill="1" applyBorder="1"/>
    <xf numFmtId="3" fontId="35" fillId="2" borderId="6" xfId="6" applyNumberFormat="1" applyFont="1" applyFill="1" applyBorder="1" applyAlignment="1">
      <alignment horizontal="center" vertical="center" textRotation="90" wrapText="1"/>
    </xf>
    <xf numFmtId="166" fontId="35" fillId="2" borderId="6" xfId="6" applyNumberFormat="1" applyFont="1" applyFill="1" applyBorder="1"/>
    <xf numFmtId="166" fontId="35" fillId="2" borderId="57" xfId="6" applyNumberFormat="1" applyFont="1" applyFill="1" applyBorder="1"/>
    <xf numFmtId="166" fontId="35" fillId="0" borderId="6" xfId="6" applyNumberFormat="1" applyFont="1" applyFill="1" applyBorder="1" applyAlignment="1">
      <alignment horizontal="center" vertical="center" textRotation="90"/>
    </xf>
    <xf numFmtId="166" fontId="35" fillId="0" borderId="3" xfId="6" applyNumberFormat="1" applyFont="1" applyFill="1" applyBorder="1" applyAlignment="1">
      <alignment horizontal="center" vertical="center" textRotation="90"/>
    </xf>
    <xf numFmtId="166" fontId="35" fillId="0" borderId="5" xfId="6" applyNumberFormat="1" applyFont="1" applyFill="1" applyBorder="1" applyAlignment="1">
      <alignment horizontal="center" vertical="center" textRotation="90"/>
    </xf>
    <xf numFmtId="166" fontId="35" fillId="0" borderId="11" xfId="6" applyNumberFormat="1" applyFont="1" applyFill="1" applyBorder="1" applyAlignment="1">
      <alignment wrapText="1"/>
    </xf>
    <xf numFmtId="166" fontId="36" fillId="0" borderId="10" xfId="6" applyNumberFormat="1" applyFont="1" applyFill="1" applyBorder="1"/>
    <xf numFmtId="166" fontId="35" fillId="0" borderId="51" xfId="6" applyNumberFormat="1" applyFont="1" applyFill="1" applyBorder="1" applyAlignment="1">
      <alignment horizontal="center" vertical="center" textRotation="90"/>
    </xf>
    <xf numFmtId="3" fontId="35" fillId="2" borderId="50" xfId="6" applyNumberFormat="1" applyFont="1" applyFill="1" applyBorder="1" applyAlignment="1">
      <alignment horizontal="center" vertical="center" textRotation="90" wrapText="1"/>
    </xf>
    <xf numFmtId="166" fontId="35" fillId="2" borderId="51" xfId="6" applyNumberFormat="1" applyFont="1" applyFill="1" applyBorder="1" applyAlignment="1">
      <alignment horizontal="center" vertical="center" textRotation="90"/>
    </xf>
    <xf numFmtId="0" fontId="35" fillId="0" borderId="0" xfId="6" applyFont="1" applyFill="1" applyAlignment="1">
      <alignment wrapText="1"/>
    </xf>
    <xf numFmtId="0" fontId="35" fillId="0" borderId="0" xfId="6" applyFont="1" applyFill="1" applyAlignment="1">
      <alignment horizontal="left" vertical="center" wrapText="1"/>
    </xf>
    <xf numFmtId="0" fontId="36" fillId="0" borderId="0" xfId="6" applyFont="1" applyFill="1" applyAlignment="1">
      <alignment wrapText="1"/>
    </xf>
    <xf numFmtId="0" fontId="36" fillId="0" borderId="0" xfId="6" applyFont="1" applyFill="1" applyAlignment="1">
      <alignment horizontal="left" vertical="center" wrapText="1"/>
    </xf>
    <xf numFmtId="0" fontId="35" fillId="0" borderId="0" xfId="6" applyFont="1" applyFill="1" applyAlignment="1">
      <alignment horizontal="left" wrapText="1"/>
    </xf>
    <xf numFmtId="0" fontId="36" fillId="0" borderId="0" xfId="6" applyFont="1" applyFill="1"/>
    <xf numFmtId="166" fontId="35" fillId="0" borderId="5" xfId="6" applyNumberFormat="1" applyFont="1" applyFill="1" applyBorder="1" applyAlignment="1">
      <alignment horizontal="center" vertical="center" textRotation="90" wrapText="1"/>
    </xf>
    <xf numFmtId="166" fontId="35" fillId="0" borderId="3" xfId="6" applyNumberFormat="1" applyFont="1" applyFill="1" applyBorder="1" applyAlignment="1">
      <alignment horizontal="center" vertical="center" textRotation="90" wrapText="1"/>
    </xf>
    <xf numFmtId="0" fontId="36" fillId="0" borderId="0" xfId="6" applyFont="1" applyAlignment="1">
      <alignment wrapText="1"/>
    </xf>
    <xf numFmtId="0" fontId="50" fillId="0" borderId="0" xfId="0" applyFont="1"/>
    <xf numFmtId="166" fontId="35" fillId="0" borderId="7" xfId="6" applyNumberFormat="1" applyFont="1" applyFill="1" applyBorder="1" applyAlignment="1">
      <alignment horizontal="center" vertical="center" textRotation="90" wrapText="1"/>
    </xf>
    <xf numFmtId="166" fontId="35" fillId="2" borderId="5" xfId="6" applyNumberFormat="1" applyFont="1" applyFill="1" applyBorder="1" applyAlignment="1">
      <alignment horizontal="center" vertical="center" textRotation="90" wrapText="1"/>
    </xf>
    <xf numFmtId="0" fontId="35" fillId="0" borderId="0" xfId="6" applyFont="1" applyFill="1" applyAlignment="1"/>
    <xf numFmtId="0" fontId="35" fillId="0" borderId="0" xfId="6" applyFont="1" applyAlignment="1"/>
    <xf numFmtId="166" fontId="35" fillId="2" borderId="3" xfId="6" applyNumberFormat="1" applyFont="1" applyFill="1" applyBorder="1" applyAlignment="1">
      <alignment horizontal="center" vertical="center" textRotation="90"/>
    </xf>
    <xf numFmtId="0" fontId="35" fillId="0" borderId="0" xfId="6" applyFont="1" applyFill="1" applyBorder="1" applyAlignment="1">
      <alignment horizontal="center" vertical="center" textRotation="90" wrapText="1"/>
    </xf>
    <xf numFmtId="3" fontId="23" fillId="2" borderId="4" xfId="0" applyNumberFormat="1" applyFont="1" applyFill="1" applyBorder="1" applyAlignment="1">
      <alignment horizontal="center" vertical="center" textRotation="90" wrapText="1"/>
    </xf>
    <xf numFmtId="166" fontId="24" fillId="2" borderId="4" xfId="0" applyNumberFormat="1" applyFont="1" applyFill="1" applyBorder="1" applyAlignment="1">
      <alignment wrapText="1"/>
    </xf>
    <xf numFmtId="166" fontId="24" fillId="2" borderId="9" xfId="0" applyNumberFormat="1" applyFont="1" applyFill="1" applyBorder="1" applyAlignment="1">
      <alignment wrapText="1"/>
    </xf>
    <xf numFmtId="166" fontId="23" fillId="0" borderId="17" xfId="0" applyNumberFormat="1" applyFont="1" applyFill="1" applyBorder="1" applyAlignment="1">
      <alignment wrapText="1"/>
    </xf>
    <xf numFmtId="166" fontId="23" fillId="0" borderId="13" xfId="0" applyNumberFormat="1" applyFont="1" applyFill="1" applyBorder="1" applyAlignment="1">
      <alignment wrapText="1"/>
    </xf>
    <xf numFmtId="166" fontId="26" fillId="2" borderId="10" xfId="6" applyNumberFormat="1" applyFont="1" applyFill="1" applyBorder="1"/>
    <xf numFmtId="1" fontId="23" fillId="2" borderId="26" xfId="0" applyNumberFormat="1" applyFont="1" applyFill="1" applyBorder="1" applyAlignment="1">
      <alignment wrapText="1"/>
    </xf>
    <xf numFmtId="166" fontId="23" fillId="2" borderId="7" xfId="0" applyNumberFormat="1" applyFont="1" applyFill="1" applyBorder="1"/>
    <xf numFmtId="166" fontId="24" fillId="2" borderId="7" xfId="0" applyNumberFormat="1" applyFont="1" applyFill="1" applyBorder="1"/>
    <xf numFmtId="166" fontId="24" fillId="2" borderId="11" xfId="0" applyNumberFormat="1" applyFont="1" applyFill="1" applyBorder="1"/>
    <xf numFmtId="166" fontId="24" fillId="2" borderId="67" xfId="0" applyNumberFormat="1" applyFont="1" applyFill="1" applyBorder="1"/>
    <xf numFmtId="0" fontId="27" fillId="3" borderId="5" xfId="0" applyFont="1" applyFill="1" applyBorder="1" applyAlignment="1">
      <alignment horizontal="left" wrapText="1"/>
    </xf>
    <xf numFmtId="3" fontId="40" fillId="0" borderId="0" xfId="0" applyNumberFormat="1" applyFont="1" applyBorder="1" applyAlignment="1">
      <alignment horizontal="left" indent="1"/>
    </xf>
    <xf numFmtId="0" fontId="27" fillId="0" borderId="5" xfId="0" applyFont="1" applyBorder="1" applyAlignment="1">
      <alignment wrapText="1"/>
    </xf>
    <xf numFmtId="0" fontId="35" fillId="0" borderId="5" xfId="0" applyFont="1" applyBorder="1" applyAlignment="1">
      <alignment horizontal="right" wrapText="1"/>
    </xf>
    <xf numFmtId="166" fontId="27" fillId="0" borderId="5" xfId="0" applyNumberFormat="1" applyFont="1" applyBorder="1"/>
    <xf numFmtId="0" fontId="35" fillId="0" borderId="5" xfId="0" applyNumberFormat="1" applyFont="1" applyBorder="1" applyAlignment="1">
      <alignment horizontal="right" vertical="center" wrapText="1"/>
    </xf>
    <xf numFmtId="0" fontId="35" fillId="0" borderId="5" xfId="0" applyFont="1" applyBorder="1" applyAlignment="1">
      <alignment horizontal="center" wrapText="1"/>
    </xf>
    <xf numFmtId="0" fontId="27" fillId="0" borderId="5" xfId="0" applyFont="1" applyFill="1" applyBorder="1" applyAlignment="1">
      <alignment wrapText="1"/>
    </xf>
    <xf numFmtId="0" fontId="27" fillId="0" borderId="5" xfId="0" applyFont="1" applyBorder="1" applyAlignment="1">
      <alignment horizontal="left" vertical="center" wrapText="1"/>
    </xf>
    <xf numFmtId="3" fontId="27" fillId="0" borderId="5" xfId="0" applyNumberFormat="1" applyFont="1" applyFill="1" applyBorder="1"/>
    <xf numFmtId="3" fontId="27" fillId="0" borderId="5" xfId="0" applyNumberFormat="1" applyFont="1" applyFill="1" applyBorder="1" applyAlignment="1">
      <alignment wrapText="1"/>
    </xf>
    <xf numFmtId="3" fontId="27" fillId="0" borderId="5" xfId="0" applyNumberFormat="1" applyFont="1" applyFill="1" applyBorder="1" applyAlignment="1">
      <alignment horizontal="left" vertical="center" wrapText="1"/>
    </xf>
    <xf numFmtId="0" fontId="35" fillId="0" borderId="5" xfId="0" applyNumberFormat="1" applyFont="1" applyFill="1" applyBorder="1" applyAlignment="1">
      <alignment horizontal="right" vertical="center" wrapText="1"/>
    </xf>
    <xf numFmtId="0" fontId="26" fillId="0" borderId="5" xfId="0" applyFont="1" applyBorder="1" applyAlignment="1">
      <alignment wrapText="1"/>
    </xf>
    <xf numFmtId="0" fontId="26" fillId="0" borderId="5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right" wrapText="1"/>
    </xf>
    <xf numFmtId="0" fontId="27" fillId="0" borderId="5" xfId="0" applyFont="1" applyFill="1" applyBorder="1" applyAlignment="1">
      <alignment horizontal="left" vertical="center" wrapText="1"/>
    </xf>
    <xf numFmtId="3" fontId="26" fillId="0" borderId="5" xfId="0" applyNumberFormat="1" applyFont="1" applyFill="1" applyBorder="1"/>
    <xf numFmtId="3" fontId="26" fillId="0" borderId="5" xfId="0" applyNumberFormat="1" applyFont="1" applyFill="1" applyBorder="1" applyAlignment="1">
      <alignment wrapText="1"/>
    </xf>
    <xf numFmtId="3" fontId="26" fillId="0" borderId="5" xfId="0" applyNumberFormat="1" applyFont="1" applyFill="1" applyBorder="1" applyAlignment="1">
      <alignment horizontal="left" vertical="center" wrapText="1"/>
    </xf>
    <xf numFmtId="0" fontId="36" fillId="0" borderId="5" xfId="0" applyNumberFormat="1" applyFont="1" applyFill="1" applyBorder="1" applyAlignment="1">
      <alignment horizontal="right"/>
    </xf>
    <xf numFmtId="0" fontId="36" fillId="0" borderId="5" xfId="0" applyNumberFormat="1" applyFont="1" applyBorder="1" applyAlignment="1">
      <alignment horizontal="right"/>
    </xf>
    <xf numFmtId="166" fontId="26" fillId="0" borderId="5" xfId="0" applyNumberFormat="1" applyFont="1" applyBorder="1"/>
    <xf numFmtId="0" fontId="35" fillId="0" borderId="5" xfId="0" applyNumberFormat="1" applyFont="1" applyFill="1" applyBorder="1" applyAlignment="1">
      <alignment horizontal="right" wrapText="1"/>
    </xf>
    <xf numFmtId="0" fontId="36" fillId="0" borderId="5" xfId="0" applyNumberFormat="1" applyFont="1" applyFill="1" applyBorder="1" applyAlignment="1">
      <alignment horizontal="right" wrapText="1"/>
    </xf>
    <xf numFmtId="0" fontId="27" fillId="0" borderId="5" xfId="0" applyFont="1" applyBorder="1" applyAlignment="1">
      <alignment horizontal="left" wrapText="1"/>
    </xf>
    <xf numFmtId="0" fontId="26" fillId="0" borderId="5" xfId="0" applyFont="1" applyFill="1" applyBorder="1" applyAlignment="1">
      <alignment wrapText="1"/>
    </xf>
    <xf numFmtId="0" fontId="27" fillId="3" borderId="0" xfId="0" applyFont="1" applyFill="1"/>
    <xf numFmtId="166" fontId="40" fillId="0" borderId="10" xfId="0" applyNumberFormat="1" applyFont="1" applyFill="1" applyBorder="1" applyAlignment="1">
      <alignment wrapText="1"/>
    </xf>
    <xf numFmtId="166" fontId="40" fillId="2" borderId="10" xfId="0" applyNumberFormat="1" applyFont="1" applyFill="1" applyBorder="1" applyAlignment="1">
      <alignment wrapText="1"/>
    </xf>
    <xf numFmtId="166" fontId="34" fillId="0" borderId="12" xfId="0" applyNumberFormat="1" applyFont="1" applyFill="1" applyBorder="1" applyAlignment="1">
      <alignment horizontal="center" vertical="center" wrapText="1"/>
    </xf>
    <xf numFmtId="166" fontId="39" fillId="0" borderId="7" xfId="0" applyNumberFormat="1" applyFont="1" applyFill="1" applyBorder="1"/>
    <xf numFmtId="0" fontId="39" fillId="0" borderId="62" xfId="0" applyFont="1" applyFill="1" applyBorder="1" applyAlignment="1">
      <alignment horizontal="center"/>
    </xf>
    <xf numFmtId="0" fontId="39" fillId="0" borderId="62" xfId="0" applyFont="1" applyFill="1" applyBorder="1" applyAlignment="1">
      <alignment wrapText="1"/>
    </xf>
    <xf numFmtId="0" fontId="40" fillId="0" borderId="35" xfId="0" applyFont="1" applyFill="1" applyBorder="1"/>
    <xf numFmtId="0" fontId="39" fillId="0" borderId="36" xfId="0" applyFont="1" applyFill="1" applyBorder="1"/>
    <xf numFmtId="0" fontId="39" fillId="2" borderId="18" xfId="0" applyFont="1" applyFill="1" applyBorder="1" applyAlignment="1">
      <alignment horizontal="center" wrapText="1"/>
    </xf>
    <xf numFmtId="0" fontId="39" fillId="2" borderId="2" xfId="0" applyFont="1" applyFill="1" applyBorder="1" applyAlignment="1">
      <alignment wrapText="1"/>
    </xf>
    <xf numFmtId="0" fontId="24" fillId="0" borderId="62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left" vertical="center" textRotation="90" wrapText="1"/>
    </xf>
    <xf numFmtId="0" fontId="23" fillId="0" borderId="35" xfId="0" applyFont="1" applyFill="1" applyBorder="1"/>
    <xf numFmtId="0" fontId="23" fillId="0" borderId="35" xfId="0" applyFont="1" applyFill="1" applyBorder="1" applyAlignment="1">
      <alignment wrapText="1"/>
    </xf>
    <xf numFmtId="0" fontId="23" fillId="0" borderId="35" xfId="0" applyFont="1" applyFill="1" applyBorder="1" applyAlignment="1">
      <alignment horizontal="left" vertical="center" wrapText="1"/>
    </xf>
    <xf numFmtId="0" fontId="24" fillId="0" borderId="35" xfId="0" applyFont="1" applyFill="1" applyBorder="1"/>
    <xf numFmtId="0" fontId="24" fillId="0" borderId="35" xfId="0" applyFont="1" applyFill="1" applyBorder="1" applyAlignment="1">
      <alignment wrapText="1"/>
    </xf>
    <xf numFmtId="0" fontId="24" fillId="0" borderId="35" xfId="0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left" wrapText="1"/>
    </xf>
    <xf numFmtId="0" fontId="23" fillId="0" borderId="36" xfId="0" applyFont="1" applyFill="1" applyBorder="1"/>
    <xf numFmtId="0" fontId="24" fillId="0" borderId="36" xfId="0" applyFont="1" applyFill="1" applyBorder="1" applyAlignment="1">
      <alignment wrapText="1"/>
    </xf>
    <xf numFmtId="0" fontId="24" fillId="2" borderId="18" xfId="0" applyFont="1" applyFill="1" applyBorder="1" applyAlignment="1">
      <alignment horizontal="center" wrapText="1"/>
    </xf>
    <xf numFmtId="0" fontId="24" fillId="2" borderId="19" xfId="0" applyFont="1" applyFill="1" applyBorder="1" applyAlignment="1">
      <alignment wrapText="1"/>
    </xf>
    <xf numFmtId="0" fontId="24" fillId="2" borderId="2" xfId="0" applyFont="1" applyFill="1" applyBorder="1" applyAlignment="1">
      <alignment wrapText="1"/>
    </xf>
    <xf numFmtId="166" fontId="40" fillId="0" borderId="21" xfId="0" applyNumberFormat="1" applyFont="1" applyFill="1" applyBorder="1"/>
    <xf numFmtId="166" fontId="40" fillId="0" borderId="10" xfId="0" applyNumberFormat="1" applyFont="1" applyFill="1" applyBorder="1"/>
    <xf numFmtId="166" fontId="40" fillId="2" borderId="10" xfId="0" applyNumberFormat="1" applyFont="1" applyFill="1" applyBorder="1"/>
    <xf numFmtId="0" fontId="39" fillId="0" borderId="35" xfId="0" applyFont="1" applyFill="1" applyBorder="1"/>
    <xf numFmtId="0" fontId="40" fillId="0" borderId="36" xfId="0" applyFont="1" applyFill="1" applyBorder="1"/>
    <xf numFmtId="0" fontId="39" fillId="2" borderId="14" xfId="0" applyFont="1" applyFill="1" applyBorder="1" applyAlignment="1">
      <alignment wrapText="1"/>
    </xf>
    <xf numFmtId="0" fontId="39" fillId="2" borderId="16" xfId="0" applyFont="1" applyFill="1" applyBorder="1" applyAlignment="1">
      <alignment wrapText="1"/>
    </xf>
    <xf numFmtId="3" fontId="23" fillId="0" borderId="35" xfId="0" applyNumberFormat="1" applyFont="1" applyFill="1" applyBorder="1" applyAlignment="1">
      <alignment horizontal="left" vertical="center" wrapText="1"/>
    </xf>
    <xf numFmtId="3" fontId="24" fillId="0" borderId="35" xfId="0" applyNumberFormat="1" applyFont="1" applyFill="1" applyBorder="1" applyAlignment="1">
      <alignment horizontal="left" vertical="center" wrapText="1"/>
    </xf>
    <xf numFmtId="0" fontId="24" fillId="0" borderId="36" xfId="0" applyFont="1" applyFill="1" applyBorder="1"/>
    <xf numFmtId="0" fontId="24" fillId="0" borderId="36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36" fillId="0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/>
    <xf numFmtId="3" fontId="11" fillId="0" borderId="5" xfId="0" applyNumberFormat="1" applyFont="1" applyFill="1" applyBorder="1" applyAlignment="1">
      <alignment wrapText="1"/>
    </xf>
    <xf numFmtId="3" fontId="12" fillId="0" borderId="5" xfId="0" applyNumberFormat="1" applyFont="1" applyFill="1" applyBorder="1"/>
    <xf numFmtId="0" fontId="74" fillId="3" borderId="0" xfId="0" applyFont="1" applyFill="1" applyBorder="1" applyAlignment="1">
      <alignment wrapText="1"/>
    </xf>
    <xf numFmtId="0" fontId="11" fillId="3" borderId="0" xfId="0" applyFont="1" applyFill="1" applyBorder="1" applyAlignment="1"/>
    <xf numFmtId="0" fontId="27" fillId="3" borderId="81" xfId="0" applyFont="1" applyFill="1" applyBorder="1" applyAlignment="1"/>
    <xf numFmtId="0" fontId="27" fillId="3" borderId="0" xfId="0" applyFont="1" applyFill="1" applyBorder="1" applyAlignment="1"/>
    <xf numFmtId="0" fontId="27" fillId="3" borderId="78" xfId="0" applyFont="1" applyFill="1" applyBorder="1" applyAlignment="1"/>
    <xf numFmtId="0" fontId="27" fillId="3" borderId="79" xfId="0" applyFont="1" applyFill="1" applyBorder="1" applyAlignment="1"/>
    <xf numFmtId="0" fontId="27" fillId="3" borderId="80" xfId="0" applyFont="1" applyFill="1" applyBorder="1" applyAlignment="1"/>
    <xf numFmtId="0" fontId="11" fillId="3" borderId="0" xfId="0" applyFont="1" applyFill="1" applyBorder="1" applyAlignment="1">
      <alignment wrapText="1"/>
    </xf>
    <xf numFmtId="0" fontId="11" fillId="3" borderId="84" xfId="0" applyFont="1" applyFill="1" applyBorder="1" applyAlignment="1">
      <alignment wrapText="1"/>
    </xf>
    <xf numFmtId="0" fontId="74" fillId="3" borderId="79" xfId="0" applyFont="1" applyFill="1" applyBorder="1" applyAlignment="1">
      <alignment wrapText="1"/>
    </xf>
    <xf numFmtId="0" fontId="11" fillId="3" borderId="86" xfId="0" applyFont="1" applyFill="1" applyBorder="1" applyAlignment="1"/>
    <xf numFmtId="0" fontId="11" fillId="0" borderId="5" xfId="0" applyFont="1" applyFill="1" applyBorder="1" applyAlignment="1">
      <alignment horizontal="left" wrapText="1"/>
    </xf>
    <xf numFmtId="3" fontId="11" fillId="0" borderId="5" xfId="2" applyNumberFormat="1" applyFont="1" applyFill="1" applyBorder="1" applyAlignment="1">
      <alignment horizontal="right"/>
    </xf>
    <xf numFmtId="3" fontId="11" fillId="0" borderId="5" xfId="0" applyNumberFormat="1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47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3" fontId="11" fillId="0" borderId="5" xfId="0" applyNumberFormat="1" applyFont="1" applyFill="1" applyBorder="1" applyAlignment="1">
      <alignment horizontal="right"/>
    </xf>
    <xf numFmtId="0" fontId="27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right" wrapText="1"/>
    </xf>
    <xf numFmtId="0" fontId="35" fillId="0" borderId="23" xfId="0" applyNumberFormat="1" applyFont="1" applyBorder="1" applyAlignment="1">
      <alignment horizontal="right" vertical="center" wrapText="1"/>
    </xf>
    <xf numFmtId="166" fontId="27" fillId="0" borderId="24" xfId="0" applyNumberFormat="1" applyFont="1" applyBorder="1"/>
    <xf numFmtId="166" fontId="35" fillId="0" borderId="3" xfId="0" applyNumberFormat="1" applyFont="1" applyFill="1" applyBorder="1" applyAlignment="1">
      <alignment horizontal="center"/>
    </xf>
    <xf numFmtId="166" fontId="35" fillId="0" borderId="3" xfId="0" applyNumberFormat="1" applyFont="1" applyFill="1" applyBorder="1"/>
    <xf numFmtId="166" fontId="36" fillId="0" borderId="3" xfId="0" applyNumberFormat="1" applyFont="1" applyFill="1" applyBorder="1"/>
    <xf numFmtId="166" fontId="26" fillId="0" borderId="3" xfId="0" applyNumberFormat="1" applyFont="1" applyBorder="1"/>
    <xf numFmtId="0" fontId="26" fillId="0" borderId="10" xfId="0" applyFont="1" applyFill="1" applyBorder="1" applyAlignment="1">
      <alignment wrapText="1"/>
    </xf>
    <xf numFmtId="0" fontId="36" fillId="0" borderId="10" xfId="0" applyFont="1" applyFill="1" applyBorder="1" applyAlignment="1">
      <alignment horizontal="right" vertical="center" wrapText="1"/>
    </xf>
    <xf numFmtId="3" fontId="26" fillId="0" borderId="10" xfId="0" applyNumberFormat="1" applyFont="1" applyFill="1" applyBorder="1" applyAlignment="1">
      <alignment vertical="center" wrapText="1"/>
    </xf>
    <xf numFmtId="0" fontId="36" fillId="0" borderId="10" xfId="0" applyNumberFormat="1" applyFont="1" applyFill="1" applyBorder="1" applyAlignment="1">
      <alignment horizontal="right" vertical="center" wrapText="1"/>
    </xf>
    <xf numFmtId="166" fontId="36" fillId="0" borderId="8" xfId="0" applyNumberFormat="1" applyFont="1" applyFill="1" applyBorder="1" applyAlignment="1">
      <alignment vertical="center"/>
    </xf>
    <xf numFmtId="166" fontId="27" fillId="0" borderId="41" xfId="0" applyNumberFormat="1" applyFont="1" applyBorder="1"/>
    <xf numFmtId="166" fontId="35" fillId="0" borderId="6" xfId="0" applyNumberFormat="1" applyFont="1" applyFill="1" applyBorder="1" applyAlignment="1">
      <alignment horizontal="center"/>
    </xf>
    <xf numFmtId="166" fontId="35" fillId="0" borderId="6" xfId="0" applyNumberFormat="1" applyFont="1" applyFill="1" applyBorder="1"/>
    <xf numFmtId="166" fontId="36" fillId="0" borderId="6" xfId="0" applyNumberFormat="1" applyFont="1" applyFill="1" applyBorder="1"/>
    <xf numFmtId="166" fontId="36" fillId="0" borderId="25" xfId="0" applyNumberFormat="1" applyFont="1" applyFill="1" applyBorder="1" applyAlignment="1">
      <alignment vertical="center"/>
    </xf>
    <xf numFmtId="0" fontId="27" fillId="0" borderId="42" xfId="0" applyFont="1" applyBorder="1" applyAlignment="1">
      <alignment wrapText="1"/>
    </xf>
    <xf numFmtId="0" fontId="26" fillId="0" borderId="4" xfId="0" applyFont="1" applyFill="1" applyBorder="1" applyAlignment="1">
      <alignment horizontal="center" wrapText="1"/>
    </xf>
    <xf numFmtId="3" fontId="27" fillId="0" borderId="4" xfId="0" applyNumberFormat="1" applyFont="1" applyFill="1" applyBorder="1" applyAlignment="1">
      <alignment wrapText="1"/>
    </xf>
    <xf numFmtId="0" fontId="27" fillId="0" borderId="4" xfId="0" applyFont="1" applyFill="1" applyBorder="1" applyAlignment="1">
      <alignment wrapText="1"/>
    </xf>
    <xf numFmtId="3" fontId="26" fillId="0" borderId="4" xfId="0" applyNumberFormat="1" applyFont="1" applyFill="1" applyBorder="1" applyAlignment="1">
      <alignment wrapText="1"/>
    </xf>
    <xf numFmtId="49" fontId="26" fillId="0" borderId="4" xfId="0" applyNumberFormat="1" applyFont="1" applyFill="1" applyBorder="1" applyAlignment="1">
      <alignment horizontal="left" wrapText="1"/>
    </xf>
    <xf numFmtId="3" fontId="26" fillId="0" borderId="4" xfId="0" applyNumberFormat="1" applyFont="1" applyFill="1" applyBorder="1" applyAlignment="1">
      <alignment horizontal="center" wrapText="1"/>
    </xf>
    <xf numFmtId="0" fontId="27" fillId="0" borderId="4" xfId="0" applyFont="1" applyBorder="1" applyAlignment="1">
      <alignment wrapText="1"/>
    </xf>
    <xf numFmtId="3" fontId="26" fillId="0" borderId="9" xfId="0" applyNumberFormat="1" applyFont="1" applyFill="1" applyBorder="1" applyAlignment="1">
      <alignment vertical="center" wrapText="1"/>
    </xf>
    <xf numFmtId="0" fontId="26" fillId="0" borderId="4" xfId="0" applyFont="1" applyBorder="1" applyAlignment="1">
      <alignment horizontal="left" wrapText="1"/>
    </xf>
    <xf numFmtId="0" fontId="26" fillId="0" borderId="4" xfId="0" applyFont="1" applyBorder="1" applyAlignment="1">
      <alignment wrapText="1"/>
    </xf>
    <xf numFmtId="0" fontId="26" fillId="0" borderId="4" xfId="0" applyFont="1" applyBorder="1" applyAlignment="1">
      <alignment horizontal="center" wrapText="1"/>
    </xf>
    <xf numFmtId="0" fontId="26" fillId="0" borderId="9" xfId="0" applyFont="1" applyBorder="1" applyAlignment="1">
      <alignment vertical="center" wrapText="1"/>
    </xf>
    <xf numFmtId="0" fontId="27" fillId="0" borderId="62" xfId="0" applyFont="1" applyBorder="1"/>
    <xf numFmtId="0" fontId="26" fillId="0" borderId="35" xfId="0" applyFont="1" applyFill="1" applyBorder="1" applyAlignment="1">
      <alignment horizontal="center"/>
    </xf>
    <xf numFmtId="3" fontId="27" fillId="0" borderId="35" xfId="0" applyNumberFormat="1" applyFont="1" applyFill="1" applyBorder="1"/>
    <xf numFmtId="3" fontId="27" fillId="0" borderId="35" xfId="0" applyNumberFormat="1" applyFont="1" applyFill="1" applyBorder="1" applyAlignment="1">
      <alignment vertical="center"/>
    </xf>
    <xf numFmtId="3" fontId="26" fillId="0" borderId="35" xfId="0" applyNumberFormat="1" applyFont="1" applyFill="1" applyBorder="1"/>
    <xf numFmtId="3" fontId="26" fillId="0" borderId="35" xfId="0" applyNumberFormat="1" applyFont="1" applyFill="1" applyBorder="1" applyAlignment="1">
      <alignment horizontal="center"/>
    </xf>
    <xf numFmtId="3" fontId="26" fillId="0" borderId="36" xfId="0" applyNumberFormat="1" applyFont="1" applyFill="1" applyBorder="1" applyAlignment="1">
      <alignment vertical="center"/>
    </xf>
    <xf numFmtId="0" fontId="26" fillId="0" borderId="35" xfId="0" applyFont="1" applyBorder="1" applyAlignment="1">
      <alignment horizontal="center"/>
    </xf>
    <xf numFmtId="0" fontId="27" fillId="0" borderId="35" xfId="0" applyFont="1" applyBorder="1"/>
    <xf numFmtId="0" fontId="27" fillId="0" borderId="35" xfId="0" applyFont="1" applyBorder="1" applyAlignment="1">
      <alignment vertical="center"/>
    </xf>
    <xf numFmtId="0" fontId="26" fillId="0" borderId="36" xfId="0" applyFont="1" applyBorder="1"/>
    <xf numFmtId="3" fontId="36" fillId="0" borderId="3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/>
    <xf numFmtId="3" fontId="12" fillId="0" borderId="3" xfId="0" applyNumberFormat="1" applyFont="1" applyFill="1" applyBorder="1"/>
    <xf numFmtId="3" fontId="11" fillId="0" borderId="11" xfId="0" applyNumberFormat="1" applyFont="1" applyFill="1" applyBorder="1"/>
    <xf numFmtId="3" fontId="12" fillId="0" borderId="10" xfId="0" applyNumberFormat="1" applyFont="1" applyFill="1" applyBorder="1" applyAlignment="1">
      <alignment wrapText="1"/>
    </xf>
    <xf numFmtId="3" fontId="12" fillId="0" borderId="10" xfId="0" applyNumberFormat="1" applyFont="1" applyFill="1" applyBorder="1"/>
    <xf numFmtId="3" fontId="12" fillId="0" borderId="8" xfId="0" applyNumberFormat="1" applyFont="1" applyFill="1" applyBorder="1"/>
    <xf numFmtId="0" fontId="11" fillId="3" borderId="82" xfId="0" applyFont="1" applyFill="1" applyBorder="1" applyAlignment="1"/>
    <xf numFmtId="0" fontId="12" fillId="0" borderId="22" xfId="3" applyFont="1" applyFill="1" applyBorder="1" applyAlignment="1">
      <alignment horizontal="center"/>
    </xf>
    <xf numFmtId="0" fontId="12" fillId="0" borderId="23" xfId="3" applyFont="1" applyFill="1" applyBorder="1" applyAlignment="1">
      <alignment wrapText="1"/>
    </xf>
    <xf numFmtId="3" fontId="12" fillId="0" borderId="23" xfId="2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1" fillId="0" borderId="7" xfId="3" applyFont="1" applyFill="1" applyBorder="1" applyAlignment="1">
      <alignment horizontal="center"/>
    </xf>
    <xf numFmtId="3" fontId="11" fillId="0" borderId="3" xfId="2" applyNumberFormat="1" applyFont="1" applyFill="1" applyBorder="1" applyAlignment="1">
      <alignment horizontal="right"/>
    </xf>
    <xf numFmtId="0" fontId="11" fillId="0" borderId="3" xfId="0" applyFont="1" applyBorder="1"/>
    <xf numFmtId="3" fontId="11" fillId="0" borderId="3" xfId="0" applyNumberFormat="1" applyFont="1" applyBorder="1"/>
    <xf numFmtId="0" fontId="11" fillId="0" borderId="7" xfId="0" applyFont="1" applyFill="1" applyBorder="1"/>
    <xf numFmtId="0" fontId="12" fillId="0" borderId="7" xfId="0" applyFont="1" applyFill="1" applyBorder="1" applyAlignment="1">
      <alignment horizontal="center"/>
    </xf>
    <xf numFmtId="3" fontId="11" fillId="0" borderId="3" xfId="0" applyNumberFormat="1" applyFont="1" applyFill="1" applyBorder="1"/>
    <xf numFmtId="3" fontId="11" fillId="0" borderId="3" xfId="0" applyNumberFormat="1" applyFont="1" applyFill="1" applyBorder="1" applyAlignment="1">
      <alignment horizontal="right"/>
    </xf>
    <xf numFmtId="0" fontId="11" fillId="0" borderId="11" xfId="0" applyFont="1" applyFill="1" applyBorder="1"/>
    <xf numFmtId="0" fontId="12" fillId="0" borderId="10" xfId="3" applyFont="1" applyFill="1" applyBorder="1" applyAlignment="1">
      <alignment wrapText="1"/>
    </xf>
    <xf numFmtId="0" fontId="25" fillId="0" borderId="5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/>
    </xf>
    <xf numFmtId="0" fontId="9" fillId="0" borderId="23" xfId="0" applyFont="1" applyBorder="1"/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center"/>
    </xf>
    <xf numFmtId="0" fontId="6" fillId="0" borderId="10" xfId="0" applyFont="1" applyFill="1" applyBorder="1"/>
    <xf numFmtId="3" fontId="6" fillId="0" borderId="10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11" fillId="0" borderId="5" xfId="4" applyNumberFormat="1" applyFont="1" applyFill="1" applyBorder="1" applyAlignment="1">
      <alignment horizontal="centerContinuous"/>
    </xf>
    <xf numFmtId="0" fontId="2" fillId="0" borderId="5" xfId="0" applyFont="1" applyBorder="1"/>
    <xf numFmtId="164" fontId="48" fillId="0" borderId="5" xfId="4" applyNumberFormat="1" applyFont="1" applyFill="1" applyBorder="1" applyAlignment="1">
      <alignment horizontal="left" wrapText="1"/>
    </xf>
    <xf numFmtId="3" fontId="12" fillId="0" borderId="5" xfId="0" applyNumberFormat="1" applyFont="1" applyBorder="1"/>
    <xf numFmtId="3" fontId="48" fillId="0" borderId="5" xfId="0" applyNumberFormat="1" applyFont="1" applyFill="1" applyBorder="1"/>
    <xf numFmtId="0" fontId="11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164" fontId="12" fillId="0" borderId="22" xfId="4" applyNumberFormat="1" applyFont="1" applyBorder="1" applyAlignment="1">
      <alignment horizontal="right"/>
    </xf>
    <xf numFmtId="164" fontId="12" fillId="0" borderId="23" xfId="4" applyNumberFormat="1" applyFont="1" applyFill="1" applyBorder="1" applyAlignment="1">
      <alignment horizontal="left"/>
    </xf>
    <xf numFmtId="3" fontId="11" fillId="0" borderId="23" xfId="4" applyNumberFormat="1" applyFont="1" applyFill="1" applyBorder="1" applyAlignment="1">
      <alignment horizontal="centerContinuous"/>
    </xf>
    <xf numFmtId="0" fontId="2" fillId="0" borderId="24" xfId="0" applyFont="1" applyBorder="1"/>
    <xf numFmtId="164" fontId="12" fillId="0" borderId="7" xfId="4" applyNumberFormat="1" applyFont="1" applyBorder="1" applyAlignment="1">
      <alignment horizontal="right"/>
    </xf>
    <xf numFmtId="3" fontId="11" fillId="0" borderId="7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0" fontId="11" fillId="0" borderId="7" xfId="0" applyFont="1" applyBorder="1"/>
    <xf numFmtId="3" fontId="11" fillId="0" borderId="11" xfId="0" applyNumberFormat="1" applyFont="1" applyBorder="1"/>
    <xf numFmtId="0" fontId="27" fillId="0" borderId="5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35" fillId="0" borderId="5" xfId="0" applyFont="1" applyFill="1" applyBorder="1" applyAlignment="1">
      <alignment horizontal="left" wrapText="1"/>
    </xf>
    <xf numFmtId="3" fontId="35" fillId="0" borderId="5" xfId="0" applyNumberFormat="1" applyFont="1" applyFill="1" applyBorder="1"/>
    <xf numFmtId="0" fontId="26" fillId="0" borderId="22" xfId="0" applyFont="1" applyFill="1" applyBorder="1" applyAlignment="1">
      <alignment horizontal="center"/>
    </xf>
    <xf numFmtId="0" fontId="26" fillId="0" borderId="23" xfId="0" applyFont="1" applyFill="1" applyBorder="1" applyAlignment="1">
      <alignment wrapText="1"/>
    </xf>
    <xf numFmtId="3" fontId="26" fillId="0" borderId="23" xfId="0" applyNumberFormat="1" applyFont="1" applyFill="1" applyBorder="1" applyAlignment="1">
      <alignment horizontal="right"/>
    </xf>
    <xf numFmtId="0" fontId="26" fillId="0" borderId="24" xfId="0" applyFont="1" applyBorder="1" applyAlignment="1">
      <alignment horizontal="right"/>
    </xf>
    <xf numFmtId="0" fontId="27" fillId="0" borderId="7" xfId="0" applyFont="1" applyFill="1" applyBorder="1" applyAlignment="1">
      <alignment horizontal="center"/>
    </xf>
    <xf numFmtId="3" fontId="27" fillId="0" borderId="3" xfId="0" applyNumberFormat="1" applyFont="1" applyFill="1" applyBorder="1"/>
    <xf numFmtId="0" fontId="26" fillId="0" borderId="7" xfId="0" applyFont="1" applyFill="1" applyBorder="1" applyAlignment="1">
      <alignment horizontal="center"/>
    </xf>
    <xf numFmtId="3" fontId="26" fillId="0" borderId="3" xfId="0" applyNumberFormat="1" applyFont="1" applyFill="1" applyBorder="1"/>
    <xf numFmtId="0" fontId="27" fillId="0" borderId="3" xfId="0" applyFont="1" applyBorder="1" applyAlignment="1">
      <alignment horizontal="right"/>
    </xf>
    <xf numFmtId="3" fontId="26" fillId="0" borderId="3" xfId="0" applyNumberFormat="1" applyFont="1" applyBorder="1" applyAlignment="1">
      <alignment horizontal="right"/>
    </xf>
    <xf numFmtId="0" fontId="26" fillId="0" borderId="3" xfId="0" applyFont="1" applyFill="1" applyBorder="1" applyAlignment="1">
      <alignment horizontal="right"/>
    </xf>
    <xf numFmtId="3" fontId="35" fillId="0" borderId="3" xfId="0" applyNumberFormat="1" applyFont="1" applyFill="1" applyBorder="1"/>
    <xf numFmtId="0" fontId="27" fillId="0" borderId="11" xfId="0" applyFont="1" applyFill="1" applyBorder="1" applyAlignment="1">
      <alignment horizontal="center"/>
    </xf>
    <xf numFmtId="0" fontId="27" fillId="0" borderId="64" xfId="0" applyFont="1" applyFill="1" applyBorder="1" applyAlignment="1">
      <alignment horizontal="center"/>
    </xf>
    <xf numFmtId="0" fontId="27" fillId="0" borderId="65" xfId="0" applyFont="1" applyFill="1" applyBorder="1" applyAlignment="1">
      <alignment horizontal="left" wrapText="1"/>
    </xf>
    <xf numFmtId="3" fontId="27" fillId="0" borderId="65" xfId="0" applyNumberFormat="1" applyFont="1" applyFill="1" applyBorder="1"/>
    <xf numFmtId="3" fontId="27" fillId="0" borderId="66" xfId="0" applyNumberFormat="1" applyFont="1" applyFill="1" applyBorder="1"/>
    <xf numFmtId="3" fontId="27" fillId="0" borderId="5" xfId="0" applyNumberFormat="1" applyFont="1" applyBorder="1"/>
    <xf numFmtId="3" fontId="26" fillId="0" borderId="10" xfId="0" applyNumberFormat="1" applyFont="1" applyFill="1" applyBorder="1"/>
    <xf numFmtId="3" fontId="26" fillId="0" borderId="8" xfId="0" applyNumberFormat="1" applyFont="1" applyBorder="1" applyAlignment="1">
      <alignment horizontal="right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0" fontId="27" fillId="0" borderId="0" xfId="0" applyFont="1" applyFill="1"/>
    <xf numFmtId="0" fontId="11" fillId="0" borderId="84" xfId="0" applyFont="1" applyFill="1" applyBorder="1" applyAlignment="1">
      <alignment wrapText="1"/>
    </xf>
    <xf numFmtId="0" fontId="27" fillId="0" borderId="79" xfId="0" applyFont="1" applyFill="1" applyBorder="1" applyAlignment="1"/>
    <xf numFmtId="0" fontId="27" fillId="0" borderId="80" xfId="0" applyFont="1" applyFill="1" applyBorder="1" applyAlignment="1"/>
    <xf numFmtId="0" fontId="74" fillId="0" borderId="79" xfId="0" applyFont="1" applyFill="1" applyBorder="1" applyAlignment="1">
      <alignment wrapText="1"/>
    </xf>
    <xf numFmtId="0" fontId="74" fillId="0" borderId="0" xfId="0" applyFont="1" applyFill="1" applyBorder="1" applyAlignment="1">
      <alignment wrapText="1"/>
    </xf>
    <xf numFmtId="0" fontId="11" fillId="0" borderId="82" xfId="0" applyFont="1" applyFill="1" applyBorder="1" applyAlignment="1"/>
    <xf numFmtId="0" fontId="44" fillId="0" borderId="0" xfId="0" applyFont="1" applyFill="1" applyBorder="1"/>
    <xf numFmtId="0" fontId="5" fillId="0" borderId="5" xfId="0" applyFont="1" applyBorder="1"/>
    <xf numFmtId="0" fontId="6" fillId="0" borderId="5" xfId="0" applyFont="1" applyBorder="1" applyAlignment="1">
      <alignment horizontal="center" wrapText="1"/>
    </xf>
    <xf numFmtId="166" fontId="6" fillId="0" borderId="5" xfId="0" applyNumberFormat="1" applyFont="1" applyBorder="1" applyAlignment="1">
      <alignment horizontal="centerContinuous"/>
    </xf>
    <xf numFmtId="166" fontId="5" fillId="0" borderId="5" xfId="0" applyNumberFormat="1" applyFont="1" applyBorder="1"/>
    <xf numFmtId="3" fontId="5" fillId="0" borderId="5" xfId="0" applyNumberFormat="1" applyFont="1" applyBorder="1"/>
    <xf numFmtId="0" fontId="5" fillId="0" borderId="5" xfId="0" applyFont="1" applyFill="1" applyBorder="1" applyAlignment="1">
      <alignment wrapText="1"/>
    </xf>
    <xf numFmtId="166" fontId="5" fillId="0" borderId="5" xfId="0" applyNumberFormat="1" applyFont="1" applyFill="1" applyBorder="1"/>
    <xf numFmtId="3" fontId="6" fillId="0" borderId="5" xfId="0" applyNumberFormat="1" applyFont="1" applyFill="1" applyBorder="1" applyAlignment="1">
      <alignment wrapText="1"/>
    </xf>
    <xf numFmtId="166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center" wrapText="1"/>
    </xf>
    <xf numFmtId="166" fontId="5" fillId="0" borderId="5" xfId="0" applyNumberFormat="1" applyFont="1" applyFill="1" applyBorder="1" applyAlignment="1"/>
    <xf numFmtId="0" fontId="5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5" fillId="0" borderId="22" xfId="0" applyFont="1" applyBorder="1" applyAlignment="1">
      <alignment horizontal="right"/>
    </xf>
    <xf numFmtId="0" fontId="6" fillId="0" borderId="23" xfId="0" applyFont="1" applyBorder="1" applyAlignment="1">
      <alignment wrapText="1"/>
    </xf>
    <xf numFmtId="167" fontId="5" fillId="0" borderId="23" xfId="0" applyNumberFormat="1" applyFont="1" applyBorder="1"/>
    <xf numFmtId="167" fontId="5" fillId="0" borderId="24" xfId="0" applyNumberFormat="1" applyFont="1" applyBorder="1"/>
    <xf numFmtId="0" fontId="5" fillId="0" borderId="7" xfId="0" applyFont="1" applyBorder="1"/>
    <xf numFmtId="166" fontId="5" fillId="0" borderId="3" xfId="0" applyNumberFormat="1" applyFont="1" applyBorder="1"/>
    <xf numFmtId="3" fontId="5" fillId="0" borderId="7" xfId="0" applyNumberFormat="1" applyFont="1" applyBorder="1"/>
    <xf numFmtId="166" fontId="5" fillId="0" borderId="3" xfId="0" applyNumberFormat="1" applyFont="1" applyFill="1" applyBorder="1"/>
    <xf numFmtId="166" fontId="6" fillId="0" borderId="3" xfId="0" applyNumberFormat="1" applyFont="1" applyFill="1" applyBorder="1"/>
    <xf numFmtId="3" fontId="5" fillId="0" borderId="11" xfId="0" applyNumberFormat="1" applyFont="1" applyBorder="1"/>
    <xf numFmtId="3" fontId="6" fillId="0" borderId="10" xfId="0" applyNumberFormat="1" applyFont="1" applyFill="1" applyBorder="1" applyAlignment="1">
      <alignment wrapText="1"/>
    </xf>
    <xf numFmtId="166" fontId="6" fillId="0" borderId="10" xfId="0" applyNumberFormat="1" applyFont="1" applyFill="1" applyBorder="1"/>
    <xf numFmtId="166" fontId="6" fillId="0" borderId="8" xfId="0" applyNumberFormat="1" applyFont="1" applyFill="1" applyBorder="1"/>
    <xf numFmtId="0" fontId="6" fillId="0" borderId="5" xfId="0" applyFont="1" applyBorder="1" applyAlignment="1">
      <alignment horizontal="center"/>
    </xf>
    <xf numFmtId="0" fontId="22" fillId="0" borderId="5" xfId="0" applyFont="1" applyBorder="1"/>
    <xf numFmtId="3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6" fillId="0" borderId="23" xfId="0" applyFont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27" fillId="0" borderId="5" xfId="0" applyNumberFormat="1" applyFont="1" applyBorder="1"/>
    <xf numFmtId="0" fontId="27" fillId="0" borderId="22" xfId="0" applyNumberFormat="1" applyFont="1" applyBorder="1" applyAlignment="1">
      <alignment horizontal="centerContinuous"/>
    </xf>
    <xf numFmtId="0" fontId="27" fillId="0" borderId="23" xfId="0" applyNumberFormat="1" applyFont="1" applyBorder="1" applyAlignment="1">
      <alignment horizontal="center"/>
    </xf>
    <xf numFmtId="3" fontId="27" fillId="0" borderId="24" xfId="0" applyNumberFormat="1" applyFont="1" applyBorder="1" applyAlignment="1">
      <alignment horizontal="centerContinuous"/>
    </xf>
    <xf numFmtId="0" fontId="26" fillId="0" borderId="7" xfId="0" applyNumberFormat="1" applyFont="1" applyBorder="1"/>
    <xf numFmtId="3" fontId="27" fillId="0" borderId="3" xfId="0" applyNumberFormat="1" applyFont="1" applyBorder="1"/>
    <xf numFmtId="0" fontId="27" fillId="0" borderId="7" xfId="0" applyFont="1" applyBorder="1" applyAlignment="1">
      <alignment wrapText="1"/>
    </xf>
    <xf numFmtId="0" fontId="26" fillId="0" borderId="7" xfId="0" applyNumberFormat="1" applyFont="1" applyBorder="1" applyAlignment="1">
      <alignment horizontal="right"/>
    </xf>
    <xf numFmtId="0" fontId="28" fillId="0" borderId="7" xfId="0" applyFont="1" applyBorder="1"/>
    <xf numFmtId="0" fontId="26" fillId="0" borderId="7" xfId="0" applyFont="1" applyBorder="1" applyAlignment="1">
      <alignment horizontal="right"/>
    </xf>
    <xf numFmtId="0" fontId="28" fillId="0" borderId="11" xfId="0" applyFont="1" applyBorder="1"/>
    <xf numFmtId="166" fontId="27" fillId="0" borderId="10" xfId="0" applyNumberFormat="1" applyFont="1" applyBorder="1"/>
    <xf numFmtId="166" fontId="26" fillId="0" borderId="8" xfId="0" applyNumberFormat="1" applyFont="1" applyBorder="1"/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right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7" xfId="0" applyFont="1" applyFill="1" applyBorder="1" applyAlignment="1">
      <alignment horizontal="center"/>
    </xf>
    <xf numFmtId="3" fontId="11" fillId="0" borderId="3" xfId="0" applyNumberFormat="1" applyFont="1" applyBorder="1" applyAlignment="1">
      <alignment horizontal="right"/>
    </xf>
    <xf numFmtId="0" fontId="11" fillId="0" borderId="11" xfId="0" applyFont="1" applyBorder="1"/>
    <xf numFmtId="0" fontId="12" fillId="0" borderId="10" xfId="0" applyFont="1" applyFill="1" applyBorder="1" applyAlignment="1">
      <alignment horizontal="left" wrapText="1"/>
    </xf>
    <xf numFmtId="3" fontId="24" fillId="0" borderId="5" xfId="1" applyNumberFormat="1" applyFont="1" applyBorder="1" applyAlignment="1">
      <alignment horizontal="left" wrapText="1"/>
    </xf>
    <xf numFmtId="3" fontId="5" fillId="0" borderId="5" xfId="1" applyNumberFormat="1" applyFont="1" applyFill="1" applyBorder="1" applyAlignment="1">
      <alignment horizontal="left"/>
    </xf>
    <xf numFmtId="3" fontId="5" fillId="0" borderId="5" xfId="1" applyNumberFormat="1" applyFont="1" applyFill="1" applyBorder="1" applyAlignment="1">
      <alignment horizontal="right"/>
    </xf>
    <xf numFmtId="3" fontId="5" fillId="0" borderId="5" xfId="0" applyNumberFormat="1" applyFont="1" applyFill="1" applyBorder="1"/>
    <xf numFmtId="3" fontId="5" fillId="0" borderId="5" xfId="1" applyNumberFormat="1" applyFont="1" applyBorder="1" applyAlignment="1">
      <alignment horizontal="left"/>
    </xf>
    <xf numFmtId="3" fontId="5" fillId="0" borderId="5" xfId="1" applyNumberFormat="1" applyFont="1" applyBorder="1" applyAlignment="1">
      <alignment horizontal="right"/>
    </xf>
    <xf numFmtId="0" fontId="23" fillId="0" borderId="7" xfId="1" applyFont="1" applyBorder="1" applyAlignment="1">
      <alignment horizontal="center" wrapText="1"/>
    </xf>
    <xf numFmtId="0" fontId="23" fillId="0" borderId="7" xfId="1" applyFont="1" applyBorder="1" applyAlignment="1">
      <alignment horizontal="center"/>
    </xf>
    <xf numFmtId="3" fontId="5" fillId="0" borderId="3" xfId="0" applyNumberFormat="1" applyFont="1" applyFill="1" applyBorder="1"/>
    <xf numFmtId="3" fontId="5" fillId="0" borderId="3" xfId="0" applyNumberFormat="1" applyFont="1" applyBorder="1"/>
    <xf numFmtId="0" fontId="23" fillId="0" borderId="11" xfId="1" applyFont="1" applyBorder="1" applyAlignment="1">
      <alignment horizontal="center"/>
    </xf>
    <xf numFmtId="3" fontId="6" fillId="0" borderId="10" xfId="1" applyNumberFormat="1" applyFont="1" applyBorder="1"/>
    <xf numFmtId="3" fontId="6" fillId="0" borderId="10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0" fontId="74" fillId="3" borderId="82" xfId="0" applyFont="1" applyFill="1" applyBorder="1" applyAlignment="1">
      <alignment wrapText="1"/>
    </xf>
    <xf numFmtId="166" fontId="23" fillId="0" borderId="5" xfId="0" applyNumberFormat="1" applyFont="1" applyBorder="1"/>
    <xf numFmtId="166" fontId="23" fillId="0" borderId="5" xfId="0" applyNumberFormat="1" applyFont="1" applyBorder="1" applyAlignment="1"/>
    <xf numFmtId="166" fontId="23" fillId="0" borderId="5" xfId="0" applyNumberFormat="1" applyFont="1" applyBorder="1" applyAlignment="1">
      <alignment horizontal="centerContinuous"/>
    </xf>
    <xf numFmtId="166" fontId="23" fillId="0" borderId="5" xfId="0" applyNumberFormat="1" applyFont="1" applyBorder="1" applyAlignment="1">
      <alignment horizontal="right"/>
    </xf>
    <xf numFmtId="166" fontId="27" fillId="0" borderId="5" xfId="0" applyNumberFormat="1" applyFont="1" applyBorder="1" applyAlignment="1">
      <alignment vertical="center" wrapText="1"/>
    </xf>
    <xf numFmtId="166" fontId="27" fillId="0" borderId="5" xfId="0" applyNumberFormat="1" applyFont="1" applyBorder="1" applyAlignment="1">
      <alignment wrapText="1"/>
    </xf>
    <xf numFmtId="166" fontId="24" fillId="0" borderId="5" xfId="0" applyNumberFormat="1" applyFont="1" applyBorder="1" applyAlignment="1"/>
    <xf numFmtId="166" fontId="24" fillId="0" borderId="5" xfId="0" applyNumberFormat="1" applyFont="1" applyBorder="1"/>
    <xf numFmtId="166" fontId="24" fillId="0" borderId="5" xfId="0" applyNumberFormat="1" applyFont="1" applyBorder="1" applyAlignment="1">
      <alignment horizontal="right"/>
    </xf>
    <xf numFmtId="166" fontId="27" fillId="0" borderId="5" xfId="0" applyNumberFormat="1" applyFont="1" applyBorder="1" applyAlignment="1"/>
    <xf numFmtId="166" fontId="27" fillId="0" borderId="5" xfId="0" applyNumberFormat="1" applyFont="1" applyFill="1" applyBorder="1" applyAlignment="1">
      <alignment horizontal="left" vertical="center" wrapText="1"/>
    </xf>
    <xf numFmtId="166" fontId="28" fillId="0" borderId="5" xfId="0" applyNumberFormat="1" applyFont="1" applyBorder="1" applyAlignment="1"/>
    <xf numFmtId="166" fontId="27" fillId="0" borderId="5" xfId="0" applyNumberFormat="1" applyFont="1" applyFill="1" applyBorder="1" applyAlignment="1"/>
    <xf numFmtId="166" fontId="27" fillId="0" borderId="5" xfId="0" applyNumberFormat="1" applyFont="1" applyBorder="1" applyAlignment="1">
      <alignment horizontal="left" vertical="center" wrapText="1"/>
    </xf>
    <xf numFmtId="166" fontId="23" fillId="0" borderId="22" xfId="0" applyNumberFormat="1" applyFont="1" applyBorder="1"/>
    <xf numFmtId="166" fontId="23" fillId="0" borderId="23" xfId="0" applyNumberFormat="1" applyFont="1" applyBorder="1" applyAlignment="1"/>
    <xf numFmtId="166" fontId="23" fillId="0" borderId="23" xfId="0" applyNumberFormat="1" applyFont="1" applyBorder="1" applyAlignment="1">
      <alignment horizontal="center" vertical="center" wrapText="1"/>
    </xf>
    <xf numFmtId="166" fontId="23" fillId="0" borderId="24" xfId="0" applyNumberFormat="1" applyFont="1" applyBorder="1" applyAlignment="1">
      <alignment horizontal="center" vertical="center" wrapText="1"/>
    </xf>
    <xf numFmtId="166" fontId="24" fillId="0" borderId="7" xfId="0" applyNumberFormat="1" applyFont="1" applyBorder="1" applyAlignment="1">
      <alignment horizontal="centerContinuous"/>
    </xf>
    <xf numFmtId="166" fontId="23" fillId="0" borderId="3" xfId="0" applyNumberFormat="1" applyFont="1" applyBorder="1"/>
    <xf numFmtId="166" fontId="23" fillId="0" borderId="7" xfId="0" applyNumberFormat="1" applyFont="1" applyBorder="1" applyAlignment="1">
      <alignment horizontal="center"/>
    </xf>
    <xf numFmtId="166" fontId="24" fillId="0" borderId="3" xfId="0" applyNumberFormat="1" applyFont="1" applyBorder="1"/>
    <xf numFmtId="166" fontId="23" fillId="0" borderId="11" xfId="0" applyNumberFormat="1" applyFont="1" applyBorder="1" applyAlignment="1">
      <alignment horizontal="center"/>
    </xf>
    <xf numFmtId="166" fontId="24" fillId="0" borderId="10" xfId="0" applyNumberFormat="1" applyFont="1" applyBorder="1" applyAlignment="1"/>
    <xf numFmtId="166" fontId="24" fillId="0" borderId="10" xfId="0" applyNumberFormat="1" applyFont="1" applyBorder="1"/>
    <xf numFmtId="166" fontId="24" fillId="0" borderId="8" xfId="0" applyNumberFormat="1" applyFont="1" applyBorder="1"/>
    <xf numFmtId="166" fontId="23" fillId="0" borderId="5" xfId="6" applyNumberFormat="1" applyFont="1" applyBorder="1"/>
    <xf numFmtId="166" fontId="23" fillId="0" borderId="5" xfId="6" applyNumberFormat="1" applyFont="1" applyBorder="1" applyAlignment="1"/>
    <xf numFmtId="166" fontId="23" fillId="0" borderId="5" xfId="6" applyNumberFormat="1" applyFont="1" applyBorder="1" applyAlignment="1">
      <alignment horizontal="centerContinuous"/>
    </xf>
    <xf numFmtId="166" fontId="23" fillId="0" borderId="5" xfId="6" applyNumberFormat="1" applyFont="1" applyBorder="1" applyAlignment="1">
      <alignment horizontal="right"/>
    </xf>
    <xf numFmtId="166" fontId="27" fillId="0" borderId="5" xfId="6" applyNumberFormat="1" applyFont="1" applyBorder="1" applyAlignment="1">
      <alignment vertical="center" wrapText="1"/>
    </xf>
    <xf numFmtId="166" fontId="27" fillId="0" borderId="5" xfId="6" applyNumberFormat="1" applyFont="1" applyBorder="1" applyAlignment="1">
      <alignment wrapText="1"/>
    </xf>
    <xf numFmtId="166" fontId="24" fillId="0" borderId="5" xfId="6" applyNumberFormat="1" applyFont="1" applyBorder="1" applyAlignment="1"/>
    <xf numFmtId="166" fontId="24" fillId="0" borderId="5" xfId="6" applyNumberFormat="1" applyFont="1" applyBorder="1"/>
    <xf numFmtId="166" fontId="24" fillId="0" borderId="5" xfId="6" applyNumberFormat="1" applyFont="1" applyBorder="1" applyAlignment="1">
      <alignment horizontal="right"/>
    </xf>
    <xf numFmtId="166" fontId="27" fillId="0" borderId="5" xfId="6" applyNumberFormat="1" applyFont="1" applyBorder="1" applyAlignment="1"/>
    <xf numFmtId="166" fontId="27" fillId="0" borderId="5" xfId="6" applyNumberFormat="1" applyFont="1" applyFill="1" applyBorder="1" applyAlignment="1">
      <alignment horizontal="left" vertical="center" wrapText="1"/>
    </xf>
    <xf numFmtId="166" fontId="28" fillId="0" borderId="5" xfId="6" applyNumberFormat="1" applyFont="1" applyBorder="1" applyAlignment="1"/>
    <xf numFmtId="166" fontId="27" fillId="0" borderId="5" xfId="6" applyNumberFormat="1" applyFont="1" applyFill="1" applyBorder="1" applyAlignment="1"/>
    <xf numFmtId="166" fontId="27" fillId="0" borderId="5" xfId="6" applyNumberFormat="1" applyFont="1" applyBorder="1" applyAlignment="1">
      <alignment horizontal="left" vertical="center" wrapText="1"/>
    </xf>
    <xf numFmtId="166" fontId="23" fillId="0" borderId="22" xfId="6" applyNumberFormat="1" applyFont="1" applyBorder="1"/>
    <xf numFmtId="166" fontId="23" fillId="0" borderId="23" xfId="6" applyNumberFormat="1" applyFont="1" applyBorder="1" applyAlignment="1"/>
    <xf numFmtId="166" fontId="23" fillId="0" borderId="23" xfId="6" applyNumberFormat="1" applyFont="1" applyBorder="1" applyAlignment="1">
      <alignment horizontal="center" vertical="center" wrapText="1"/>
    </xf>
    <xf numFmtId="166" fontId="24" fillId="0" borderId="23" xfId="6" applyNumberFormat="1" applyFont="1" applyBorder="1" applyAlignment="1">
      <alignment horizontal="center" vertical="center" wrapText="1"/>
    </xf>
    <xf numFmtId="166" fontId="24" fillId="0" borderId="24" xfId="6" applyNumberFormat="1" applyFont="1" applyBorder="1" applyAlignment="1">
      <alignment horizontal="center" vertical="center" wrapText="1"/>
    </xf>
    <xf numFmtId="166" fontId="24" fillId="0" borderId="7" xfId="6" applyNumberFormat="1" applyFont="1" applyBorder="1" applyAlignment="1">
      <alignment horizontal="centerContinuous"/>
    </xf>
    <xf numFmtId="166" fontId="23" fillId="0" borderId="3" xfId="6" applyNumberFormat="1" applyFont="1" applyBorder="1" applyAlignment="1">
      <alignment horizontal="right"/>
    </xf>
    <xf numFmtId="166" fontId="23" fillId="0" borderId="7" xfId="6" applyNumberFormat="1" applyFont="1" applyBorder="1" applyAlignment="1">
      <alignment horizontal="center"/>
    </xf>
    <xf numFmtId="166" fontId="23" fillId="0" borderId="3" xfId="0" applyNumberFormat="1" applyFont="1" applyBorder="1" applyAlignment="1">
      <alignment horizontal="right"/>
    </xf>
    <xf numFmtId="166" fontId="24" fillId="0" borderId="3" xfId="0" applyNumberFormat="1" applyFont="1" applyBorder="1" applyAlignment="1">
      <alignment horizontal="right"/>
    </xf>
    <xf numFmtId="166" fontId="23" fillId="0" borderId="88" xfId="6" applyNumberFormat="1" applyFont="1" applyBorder="1" applyAlignment="1">
      <alignment horizontal="center"/>
    </xf>
    <xf numFmtId="166" fontId="24" fillId="0" borderId="88" xfId="6" applyNumberFormat="1" applyFont="1" applyBorder="1" applyAlignment="1"/>
    <xf numFmtId="166" fontId="24" fillId="0" borderId="88" xfId="6" applyNumberFormat="1" applyFont="1" applyBorder="1"/>
    <xf numFmtId="166" fontId="24" fillId="0" borderId="88" xfId="0" applyNumberFormat="1" applyFont="1" applyBorder="1"/>
    <xf numFmtId="0" fontId="51" fillId="0" borderId="5" xfId="0" applyFont="1" applyBorder="1" applyAlignment="1">
      <alignment horizontal="right" vertical="center"/>
    </xf>
    <xf numFmtId="0" fontId="52" fillId="0" borderId="7" xfId="0" applyFont="1" applyBorder="1" applyAlignment="1">
      <alignment vertical="center"/>
    </xf>
    <xf numFmtId="0" fontId="51" fillId="0" borderId="7" xfId="0" applyFont="1" applyBorder="1" applyAlignment="1">
      <alignment vertical="center"/>
    </xf>
    <xf numFmtId="0" fontId="51" fillId="0" borderId="3" xfId="0" applyFont="1" applyBorder="1" applyAlignment="1">
      <alignment horizontal="right" vertical="center" wrapText="1"/>
    </xf>
    <xf numFmtId="171" fontId="54" fillId="0" borderId="89" xfId="8" applyNumberFormat="1" applyFont="1" applyFill="1" applyBorder="1"/>
    <xf numFmtId="0" fontId="0" fillId="0" borderId="0" xfId="0" applyBorder="1"/>
    <xf numFmtId="0" fontId="55" fillId="0" borderId="90" xfId="8" applyFont="1" applyBorder="1" applyAlignment="1">
      <alignment horizontal="center"/>
    </xf>
    <xf numFmtId="0" fontId="0" fillId="0" borderId="90" xfId="0" applyBorder="1"/>
    <xf numFmtId="0" fontId="75" fillId="0" borderId="91" xfId="8" applyFont="1" applyBorder="1" applyAlignment="1">
      <alignment horizontal="center"/>
    </xf>
    <xf numFmtId="0" fontId="75" fillId="0" borderId="69" xfId="8" applyFont="1" applyBorder="1" applyAlignment="1">
      <alignment horizontal="center"/>
    </xf>
    <xf numFmtId="0" fontId="75" fillId="0" borderId="91" xfId="8" applyFont="1" applyBorder="1"/>
    <xf numFmtId="171" fontId="76" fillId="0" borderId="69" xfId="8" applyNumberFormat="1" applyFont="1" applyBorder="1"/>
    <xf numFmtId="171" fontId="77" fillId="0" borderId="91" xfId="8" applyNumberFormat="1" applyFont="1" applyBorder="1"/>
    <xf numFmtId="171" fontId="35" fillId="0" borderId="5" xfId="8" applyNumberFormat="1" applyFont="1" applyBorder="1"/>
    <xf numFmtId="171" fontId="76" fillId="0" borderId="91" xfId="8" applyNumberFormat="1" applyFont="1" applyBorder="1"/>
    <xf numFmtId="171" fontId="36" fillId="0" borderId="5" xfId="8" applyNumberFormat="1" applyFont="1" applyBorder="1"/>
    <xf numFmtId="171" fontId="75" fillId="0" borderId="91" xfId="8" applyNumberFormat="1" applyFont="1" applyBorder="1"/>
    <xf numFmtId="0" fontId="27" fillId="3" borderId="0" xfId="0" applyFont="1" applyFill="1" applyBorder="1"/>
    <xf numFmtId="164" fontId="12" fillId="0" borderId="5" xfId="4" applyNumberFormat="1" applyFont="1" applyFill="1" applyBorder="1" applyAlignment="1">
      <alignment horizontal="left" wrapText="1"/>
    </xf>
    <xf numFmtId="0" fontId="23" fillId="0" borderId="5" xfId="0" applyFont="1" applyFill="1" applyBorder="1" applyAlignment="1" applyProtection="1">
      <alignment horizontal="left" vertical="center"/>
      <protection locked="0"/>
    </xf>
    <xf numFmtId="0" fontId="23" fillId="0" borderId="5" xfId="0" applyFont="1" applyFill="1" applyBorder="1" applyAlignment="1" applyProtection="1">
      <alignment horizontal="left" vertical="center" wrapText="1"/>
      <protection locked="0"/>
    </xf>
    <xf numFmtId="3" fontId="11" fillId="0" borderId="3" xfId="2" applyNumberFormat="1" applyFont="1" applyFill="1" applyBorder="1" applyAlignment="1"/>
    <xf numFmtId="3" fontId="23" fillId="0" borderId="7" xfId="0" applyNumberFormat="1" applyFont="1" applyFill="1" applyBorder="1" applyAlignment="1" applyProtection="1">
      <alignment vertical="center"/>
      <protection locked="0"/>
    </xf>
    <xf numFmtId="3" fontId="23" fillId="0" borderId="7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78" xfId="0" applyFont="1" applyBorder="1" applyAlignment="1">
      <alignment horizontal="center"/>
    </xf>
    <xf numFmtId="0" fontId="27" fillId="0" borderId="79" xfId="0" applyFont="1" applyBorder="1" applyAlignment="1">
      <alignment horizontal="center"/>
    </xf>
    <xf numFmtId="0" fontId="27" fillId="0" borderId="8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78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11" fillId="0" borderId="80" xfId="0" applyFont="1" applyBorder="1" applyAlignment="1">
      <alignment horizontal="center"/>
    </xf>
    <xf numFmtId="0" fontId="74" fillId="0" borderId="78" xfId="0" applyFont="1" applyBorder="1" applyAlignment="1">
      <alignment horizontal="center"/>
    </xf>
    <xf numFmtId="0" fontId="74" fillId="0" borderId="79" xfId="0" applyFont="1" applyBorder="1" applyAlignment="1">
      <alignment horizontal="center"/>
    </xf>
    <xf numFmtId="0" fontId="74" fillId="0" borderId="80" xfId="0" applyFont="1" applyBorder="1" applyAlignment="1">
      <alignment horizontal="center"/>
    </xf>
    <xf numFmtId="3" fontId="39" fillId="0" borderId="22" xfId="0" applyNumberFormat="1" applyFont="1" applyFill="1" applyBorder="1" applyAlignment="1">
      <alignment horizontal="center" vertical="center" wrapText="1"/>
    </xf>
    <xf numFmtId="3" fontId="39" fillId="0" borderId="23" xfId="0" applyNumberFormat="1" applyFont="1" applyFill="1" applyBorder="1" applyAlignment="1">
      <alignment horizontal="center" vertical="center" wrapText="1"/>
    </xf>
    <xf numFmtId="3" fontId="39" fillId="0" borderId="24" xfId="0" applyNumberFormat="1" applyFont="1" applyFill="1" applyBorder="1" applyAlignment="1">
      <alignment horizontal="center" vertical="center" wrapText="1"/>
    </xf>
    <xf numFmtId="3" fontId="39" fillId="0" borderId="7" xfId="0" applyNumberFormat="1" applyFont="1" applyFill="1" applyBorder="1" applyAlignment="1">
      <alignment horizontal="center" vertical="center" wrapText="1"/>
    </xf>
    <xf numFmtId="3" fontId="39" fillId="0" borderId="5" xfId="0" applyNumberFormat="1" applyFont="1" applyFill="1" applyBorder="1" applyAlignment="1">
      <alignment horizontal="center" vertical="center" wrapText="1"/>
    </xf>
    <xf numFmtId="3" fontId="39" fillId="0" borderId="3" xfId="0" applyNumberFormat="1" applyFont="1" applyFill="1" applyBorder="1" applyAlignment="1">
      <alignment horizontal="center" vertical="center" wrapText="1"/>
    </xf>
    <xf numFmtId="3" fontId="39" fillId="2" borderId="42" xfId="0" applyNumberFormat="1" applyFont="1" applyFill="1" applyBorder="1" applyAlignment="1">
      <alignment horizontal="center" vertical="center"/>
    </xf>
    <xf numFmtId="3" fontId="39" fillId="2" borderId="23" xfId="0" applyNumberFormat="1" applyFont="1" applyFill="1" applyBorder="1" applyAlignment="1">
      <alignment horizontal="center" vertical="center"/>
    </xf>
    <xf numFmtId="3" fontId="39" fillId="2" borderId="24" xfId="0" applyNumberFormat="1" applyFont="1" applyFill="1" applyBorder="1" applyAlignment="1">
      <alignment horizontal="center" vertical="center"/>
    </xf>
    <xf numFmtId="3" fontId="39" fillId="2" borderId="4" xfId="0" applyNumberFormat="1" applyFont="1" applyFill="1" applyBorder="1" applyAlignment="1">
      <alignment horizontal="center" vertical="center"/>
    </xf>
    <xf numFmtId="3" fontId="39" fillId="2" borderId="5" xfId="0" applyNumberFormat="1" applyFont="1" applyFill="1" applyBorder="1" applyAlignment="1">
      <alignment horizontal="center" vertical="center"/>
    </xf>
    <xf numFmtId="3" fontId="39" fillId="2" borderId="3" xfId="0" applyNumberFormat="1" applyFont="1" applyFill="1" applyBorder="1" applyAlignment="1">
      <alignment horizontal="center" vertical="center"/>
    </xf>
    <xf numFmtId="3" fontId="39" fillId="0" borderId="42" xfId="0" applyNumberFormat="1" applyFont="1" applyFill="1" applyBorder="1" applyAlignment="1">
      <alignment horizontal="center" vertical="center" wrapText="1"/>
    </xf>
    <xf numFmtId="3" fontId="39" fillId="0" borderId="41" xfId="0" applyNumberFormat="1" applyFont="1" applyFill="1" applyBorder="1" applyAlignment="1">
      <alignment horizontal="center" vertical="center" wrapText="1"/>
    </xf>
    <xf numFmtId="3" fontId="39" fillId="0" borderId="4" xfId="0" applyNumberFormat="1" applyFont="1" applyFill="1" applyBorder="1" applyAlignment="1">
      <alignment horizontal="center" vertical="center" wrapText="1"/>
    </xf>
    <xf numFmtId="3" fontId="39" fillId="0" borderId="6" xfId="0" applyNumberFormat="1" applyFont="1" applyFill="1" applyBorder="1" applyAlignment="1">
      <alignment horizontal="center" vertical="center" wrapText="1"/>
    </xf>
    <xf numFmtId="0" fontId="39" fillId="0" borderId="62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11" fillId="3" borderId="8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27" fillId="3" borderId="81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74" fillId="3" borderId="81" xfId="0" applyFont="1" applyFill="1" applyBorder="1" applyAlignment="1">
      <alignment horizontal="center"/>
    </xf>
    <xf numFmtId="0" fontId="74" fillId="3" borderId="0" xfId="0" applyFont="1" applyFill="1" applyBorder="1" applyAlignment="1">
      <alignment horizontal="center"/>
    </xf>
    <xf numFmtId="3" fontId="39" fillId="0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/>
    </xf>
    <xf numFmtId="0" fontId="27" fillId="3" borderId="78" xfId="0" applyFont="1" applyFill="1" applyBorder="1" applyAlignment="1">
      <alignment horizontal="center"/>
    </xf>
    <xf numFmtId="0" fontId="27" fillId="3" borderId="79" xfId="0" applyFont="1" applyFill="1" applyBorder="1" applyAlignment="1">
      <alignment horizontal="center"/>
    </xf>
    <xf numFmtId="0" fontId="27" fillId="3" borderId="80" xfId="0" applyFont="1" applyFill="1" applyBorder="1" applyAlignment="1">
      <alignment horizontal="center"/>
    </xf>
    <xf numFmtId="1" fontId="23" fillId="0" borderId="0" xfId="0" applyNumberFormat="1" applyFont="1" applyBorder="1" applyAlignment="1">
      <alignment horizontal="center" wrapText="1"/>
    </xf>
    <xf numFmtId="1" fontId="23" fillId="0" borderId="44" xfId="0" applyNumberFormat="1" applyFont="1" applyFill="1" applyBorder="1" applyAlignment="1">
      <alignment horizontal="center" wrapText="1"/>
    </xf>
    <xf numFmtId="1" fontId="23" fillId="0" borderId="21" xfId="0" applyNumberFormat="1" applyFont="1" applyFill="1" applyBorder="1" applyAlignment="1">
      <alignment horizontal="center" wrapText="1"/>
    </xf>
    <xf numFmtId="1" fontId="23" fillId="0" borderId="29" xfId="0" applyNumberFormat="1" applyFont="1" applyFill="1" applyBorder="1" applyAlignment="1">
      <alignment horizontal="center" wrapText="1"/>
    </xf>
    <xf numFmtId="166" fontId="23" fillId="0" borderId="44" xfId="0" applyNumberFormat="1" applyFont="1" applyFill="1" applyBorder="1" applyAlignment="1">
      <alignment horizontal="center" wrapText="1"/>
    </xf>
    <xf numFmtId="166" fontId="23" fillId="0" borderId="21" xfId="0" applyNumberFormat="1" applyFont="1" applyFill="1" applyBorder="1" applyAlignment="1">
      <alignment horizontal="center" wrapText="1"/>
    </xf>
    <xf numFmtId="166" fontId="23" fillId="0" borderId="45" xfId="0" applyNumberFormat="1" applyFont="1" applyFill="1" applyBorder="1" applyAlignment="1">
      <alignment horizontal="center" wrapText="1"/>
    </xf>
    <xf numFmtId="166" fontId="23" fillId="0" borderId="39" xfId="0" applyNumberFormat="1" applyFont="1" applyFill="1" applyBorder="1" applyAlignment="1">
      <alignment horizontal="center" wrapText="1"/>
    </xf>
    <xf numFmtId="166" fontId="23" fillId="0" borderId="29" xfId="0" applyNumberFormat="1" applyFont="1" applyFill="1" applyBorder="1" applyAlignment="1">
      <alignment horizontal="center" wrapText="1"/>
    </xf>
    <xf numFmtId="166" fontId="23" fillId="0" borderId="7" xfId="0" applyNumberFormat="1" applyFont="1" applyFill="1" applyBorder="1" applyAlignment="1">
      <alignment horizontal="center" wrapText="1"/>
    </xf>
    <xf numFmtId="166" fontId="23" fillId="0" borderId="5" xfId="0" applyNumberFormat="1" applyFont="1" applyFill="1" applyBorder="1" applyAlignment="1">
      <alignment horizontal="center" wrapText="1"/>
    </xf>
    <xf numFmtId="166" fontId="23" fillId="0" borderId="6" xfId="0" applyNumberFormat="1" applyFont="1" applyFill="1" applyBorder="1" applyAlignment="1">
      <alignment horizontal="center" wrapText="1"/>
    </xf>
    <xf numFmtId="1" fontId="34" fillId="0" borderId="0" xfId="0" applyNumberFormat="1" applyFont="1" applyBorder="1" applyAlignment="1">
      <alignment horizontal="center" wrapText="1"/>
    </xf>
    <xf numFmtId="166" fontId="23" fillId="0" borderId="3" xfId="0" applyNumberFormat="1" applyFont="1" applyFill="1" applyBorder="1" applyAlignment="1">
      <alignment horizontal="center" wrapText="1"/>
    </xf>
    <xf numFmtId="166" fontId="23" fillId="2" borderId="4" xfId="0" applyNumberFormat="1" applyFont="1" applyFill="1" applyBorder="1" applyAlignment="1">
      <alignment horizontal="center" wrapText="1"/>
    </xf>
    <xf numFmtId="166" fontId="23" fillId="2" borderId="5" xfId="0" applyNumberFormat="1" applyFont="1" applyFill="1" applyBorder="1" applyAlignment="1">
      <alignment horizontal="center" wrapText="1"/>
    </xf>
    <xf numFmtId="166" fontId="23" fillId="2" borderId="3" xfId="0" applyNumberFormat="1" applyFont="1" applyFill="1" applyBorder="1" applyAlignment="1">
      <alignment horizontal="center" wrapText="1"/>
    </xf>
    <xf numFmtId="170" fontId="24" fillId="0" borderId="31" xfId="0" applyNumberFormat="1" applyFont="1" applyFill="1" applyBorder="1" applyAlignment="1">
      <alignment horizontal="center" vertical="center" wrapText="1"/>
    </xf>
    <xf numFmtId="170" fontId="24" fillId="0" borderId="1" xfId="0" applyNumberFormat="1" applyFont="1" applyFill="1" applyBorder="1" applyAlignment="1">
      <alignment horizontal="center" vertical="center" wrapText="1"/>
    </xf>
    <xf numFmtId="170" fontId="24" fillId="0" borderId="30" xfId="0" applyNumberFormat="1" applyFont="1" applyFill="1" applyBorder="1" applyAlignment="1">
      <alignment horizontal="center" vertical="center" wrapText="1"/>
    </xf>
    <xf numFmtId="170" fontId="24" fillId="2" borderId="1" xfId="0" applyNumberFormat="1" applyFont="1" applyFill="1" applyBorder="1" applyAlignment="1">
      <alignment horizontal="center" vertical="center"/>
    </xf>
    <xf numFmtId="170" fontId="24" fillId="2" borderId="30" xfId="0" applyNumberFormat="1" applyFont="1" applyFill="1" applyBorder="1" applyAlignment="1">
      <alignment horizontal="center" vertical="center"/>
    </xf>
    <xf numFmtId="166" fontId="23" fillId="2" borderId="39" xfId="0" applyNumberFormat="1" applyFont="1" applyFill="1" applyBorder="1" applyAlignment="1">
      <alignment horizontal="center" wrapText="1"/>
    </xf>
    <xf numFmtId="166" fontId="23" fillId="2" borderId="21" xfId="0" applyNumberFormat="1" applyFont="1" applyFill="1" applyBorder="1" applyAlignment="1">
      <alignment horizontal="center" wrapText="1"/>
    </xf>
    <xf numFmtId="166" fontId="23" fillId="2" borderId="45" xfId="0" applyNumberFormat="1" applyFont="1" applyFill="1" applyBorder="1" applyAlignment="1">
      <alignment horizontal="center" wrapText="1"/>
    </xf>
    <xf numFmtId="3" fontId="24" fillId="0" borderId="20" xfId="0" applyNumberFormat="1" applyFont="1" applyFill="1" applyBorder="1" applyAlignment="1">
      <alignment horizontal="center"/>
    </xf>
    <xf numFmtId="1" fontId="24" fillId="0" borderId="20" xfId="0" applyNumberFormat="1" applyFont="1" applyFill="1" applyBorder="1" applyAlignment="1">
      <alignment horizontal="center"/>
    </xf>
    <xf numFmtId="0" fontId="35" fillId="0" borderId="0" xfId="6" applyFont="1" applyFill="1" applyAlignment="1">
      <alignment horizontal="center" vertical="center" textRotation="90" wrapText="1"/>
    </xf>
    <xf numFmtId="3" fontId="26" fillId="0" borderId="22" xfId="6" applyNumberFormat="1" applyFont="1" applyFill="1" applyBorder="1" applyAlignment="1">
      <alignment horizontal="center" vertical="center" wrapText="1"/>
    </xf>
    <xf numFmtId="3" fontId="26" fillId="0" borderId="23" xfId="6" applyNumberFormat="1" applyFont="1" applyFill="1" applyBorder="1" applyAlignment="1">
      <alignment horizontal="center" vertical="center" wrapText="1"/>
    </xf>
    <xf numFmtId="3" fontId="26" fillId="0" borderId="24" xfId="6" applyNumberFormat="1" applyFont="1" applyFill="1" applyBorder="1" applyAlignment="1">
      <alignment horizontal="center" vertical="center" wrapText="1"/>
    </xf>
    <xf numFmtId="49" fontId="26" fillId="0" borderId="7" xfId="7" applyNumberFormat="1" applyFont="1" applyFill="1" applyBorder="1" applyAlignment="1">
      <alignment horizontal="center" vertical="center" wrapText="1"/>
    </xf>
    <xf numFmtId="49" fontId="26" fillId="0" borderId="5" xfId="7" applyNumberFormat="1" applyFont="1" applyFill="1" applyBorder="1" applyAlignment="1">
      <alignment horizontal="center" vertical="center" wrapText="1"/>
    </xf>
    <xf numFmtId="49" fontId="26" fillId="0" borderId="3" xfId="7" applyNumberFormat="1" applyFont="1" applyFill="1" applyBorder="1" applyAlignment="1">
      <alignment horizontal="center" vertical="center" wrapText="1"/>
    </xf>
    <xf numFmtId="166" fontId="27" fillId="0" borderId="7" xfId="6" applyNumberFormat="1" applyFont="1" applyFill="1" applyBorder="1" applyAlignment="1">
      <alignment horizontal="center" wrapText="1"/>
    </xf>
    <xf numFmtId="166" fontId="27" fillId="0" borderId="5" xfId="6" applyNumberFormat="1" applyFont="1" applyFill="1" applyBorder="1" applyAlignment="1">
      <alignment horizontal="center" wrapText="1"/>
    </xf>
    <xf numFmtId="166" fontId="27" fillId="0" borderId="3" xfId="6" applyNumberFormat="1" applyFont="1" applyFill="1" applyBorder="1" applyAlignment="1">
      <alignment horizontal="center" wrapText="1"/>
    </xf>
    <xf numFmtId="0" fontId="35" fillId="0" borderId="0" xfId="6" applyFont="1" applyFill="1" applyBorder="1" applyAlignment="1">
      <alignment horizontal="center" vertical="center" textRotation="90" wrapText="1"/>
    </xf>
    <xf numFmtId="49" fontId="43" fillId="0" borderId="7" xfId="6" applyNumberFormat="1" applyFont="1" applyFill="1" applyBorder="1" applyAlignment="1">
      <alignment horizontal="center" vertical="center" wrapText="1"/>
    </xf>
    <xf numFmtId="49" fontId="43" fillId="0" borderId="5" xfId="6" applyNumberFormat="1" applyFont="1" applyFill="1" applyBorder="1" applyAlignment="1">
      <alignment horizontal="center" vertical="center" wrapText="1"/>
    </xf>
    <xf numFmtId="0" fontId="26" fillId="0" borderId="22" xfId="6" applyFont="1" applyFill="1" applyBorder="1" applyAlignment="1">
      <alignment horizontal="center" wrapText="1"/>
    </xf>
    <xf numFmtId="0" fontId="26" fillId="0" borderId="23" xfId="6" applyFont="1" applyFill="1" applyBorder="1" applyAlignment="1">
      <alignment horizontal="center" wrapText="1"/>
    </xf>
    <xf numFmtId="0" fontId="26" fillId="0" borderId="24" xfId="6" applyFont="1" applyFill="1" applyBorder="1" applyAlignment="1">
      <alignment horizontal="center" wrapText="1"/>
    </xf>
    <xf numFmtId="49" fontId="26" fillId="0" borderId="5" xfId="6" applyNumberFormat="1" applyFont="1" applyFill="1" applyBorder="1" applyAlignment="1">
      <alignment horizontal="center" vertical="center" wrapText="1"/>
    </xf>
    <xf numFmtId="49" fontId="26" fillId="0" borderId="3" xfId="6" applyNumberFormat="1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wrapText="1"/>
    </xf>
    <xf numFmtId="0" fontId="43" fillId="0" borderId="3" xfId="0" applyFont="1" applyBorder="1" applyAlignment="1">
      <alignment horizont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49" fontId="26" fillId="0" borderId="7" xfId="6" applyNumberFormat="1" applyFont="1" applyFill="1" applyBorder="1" applyAlignment="1">
      <alignment horizontal="center" vertical="center" wrapText="1"/>
    </xf>
    <xf numFmtId="49" fontId="43" fillId="0" borderId="5" xfId="7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49" fontId="26" fillId="0" borderId="6" xfId="6" applyNumberFormat="1" applyFont="1" applyFill="1" applyBorder="1" applyAlignment="1">
      <alignment horizontal="center" vertical="center" wrapText="1"/>
    </xf>
    <xf numFmtId="166" fontId="27" fillId="0" borderId="6" xfId="6" applyNumberFormat="1" applyFont="1" applyFill="1" applyBorder="1" applyAlignment="1">
      <alignment horizontal="center" wrapText="1"/>
    </xf>
    <xf numFmtId="49" fontId="26" fillId="0" borderId="6" xfId="7" applyNumberFormat="1" applyFont="1" applyFill="1" applyBorder="1" applyAlignment="1">
      <alignment horizontal="center" vertical="center" wrapText="1"/>
    </xf>
    <xf numFmtId="3" fontId="26" fillId="0" borderId="48" xfId="6" applyNumberFormat="1" applyFont="1" applyFill="1" applyBorder="1" applyAlignment="1">
      <alignment horizontal="center" vertical="center" wrapText="1"/>
    </xf>
    <xf numFmtId="3" fontId="26" fillId="0" borderId="49" xfId="6" applyNumberFormat="1" applyFont="1" applyFill="1" applyBorder="1" applyAlignment="1">
      <alignment horizontal="center" vertical="center" wrapText="1"/>
    </xf>
    <xf numFmtId="49" fontId="36" fillId="0" borderId="7" xfId="6" applyNumberFormat="1" applyFont="1" applyFill="1" applyBorder="1" applyAlignment="1">
      <alignment horizontal="center" vertical="center" wrapText="1"/>
    </xf>
    <xf numFmtId="49" fontId="36" fillId="0" borderId="5" xfId="6" applyNumberFormat="1" applyFont="1" applyFill="1" applyBorder="1" applyAlignment="1">
      <alignment horizontal="center" vertical="center" wrapText="1"/>
    </xf>
    <xf numFmtId="166" fontId="27" fillId="2" borderId="7" xfId="6" applyNumberFormat="1" applyFont="1" applyFill="1" applyBorder="1" applyAlignment="1">
      <alignment horizontal="center" wrapText="1"/>
    </xf>
    <xf numFmtId="166" fontId="27" fillId="2" borderId="5" xfId="6" applyNumberFormat="1" applyFont="1" applyFill="1" applyBorder="1" applyAlignment="1">
      <alignment horizontal="center" wrapText="1"/>
    </xf>
    <xf numFmtId="166" fontId="27" fillId="2" borderId="3" xfId="6" applyNumberFormat="1" applyFont="1" applyFill="1" applyBorder="1" applyAlignment="1">
      <alignment horizontal="center" wrapText="1"/>
    </xf>
    <xf numFmtId="49" fontId="26" fillId="0" borderId="22" xfId="6" applyNumberFormat="1" applyFont="1" applyFill="1" applyBorder="1" applyAlignment="1">
      <alignment horizontal="center" vertical="center" wrapText="1"/>
    </xf>
    <xf numFmtId="49" fontId="26" fillId="0" borderId="23" xfId="6" applyNumberFormat="1" applyFont="1" applyFill="1" applyBorder="1" applyAlignment="1">
      <alignment horizontal="center" vertical="center" wrapText="1"/>
    </xf>
    <xf numFmtId="49" fontId="26" fillId="0" borderId="41" xfId="6" applyNumberFormat="1" applyFont="1" applyFill="1" applyBorder="1" applyAlignment="1">
      <alignment horizontal="center" vertical="center" wrapText="1"/>
    </xf>
    <xf numFmtId="49" fontId="26" fillId="0" borderId="24" xfId="6" applyNumberFormat="1" applyFont="1" applyFill="1" applyBorder="1" applyAlignment="1">
      <alignment horizontal="center" vertical="center" wrapText="1"/>
    </xf>
    <xf numFmtId="49" fontId="26" fillId="0" borderId="42" xfId="6" applyNumberFormat="1" applyFont="1" applyFill="1" applyBorder="1" applyAlignment="1">
      <alignment horizontal="center" vertical="center" wrapText="1"/>
    </xf>
    <xf numFmtId="49" fontId="26" fillId="2" borderId="22" xfId="6" applyNumberFormat="1" applyFont="1" applyFill="1" applyBorder="1" applyAlignment="1">
      <alignment horizontal="center" vertical="center" wrapText="1"/>
    </xf>
    <xf numFmtId="49" fontId="26" fillId="2" borderId="23" xfId="6" applyNumberFormat="1" applyFont="1" applyFill="1" applyBorder="1" applyAlignment="1">
      <alignment horizontal="center" vertical="center" wrapText="1"/>
    </xf>
    <xf numFmtId="49" fontId="26" fillId="2" borderId="24" xfId="6" applyNumberFormat="1" applyFont="1" applyFill="1" applyBorder="1" applyAlignment="1">
      <alignment horizontal="center" vertical="center" wrapText="1"/>
    </xf>
    <xf numFmtId="0" fontId="26" fillId="0" borderId="18" xfId="6" applyFont="1" applyFill="1" applyBorder="1" applyAlignment="1">
      <alignment horizontal="center" vertical="center" wrapText="1"/>
    </xf>
    <xf numFmtId="0" fontId="26" fillId="0" borderId="19" xfId="6" applyFont="1" applyFill="1" applyBorder="1" applyAlignment="1">
      <alignment horizontal="center" vertical="center" wrapText="1"/>
    </xf>
    <xf numFmtId="0" fontId="26" fillId="0" borderId="2" xfId="6" applyFont="1" applyFill="1" applyBorder="1" applyAlignment="1">
      <alignment horizontal="center" vertical="center" wrapText="1"/>
    </xf>
    <xf numFmtId="166" fontId="27" fillId="0" borderId="4" xfId="6" applyNumberFormat="1" applyFont="1" applyFill="1" applyBorder="1" applyAlignment="1">
      <alignment horizontal="center" wrapText="1"/>
    </xf>
    <xf numFmtId="166" fontId="27" fillId="0" borderId="40" xfId="6" applyNumberFormat="1" applyFont="1" applyFill="1" applyBorder="1" applyAlignment="1">
      <alignment horizontal="center" wrapText="1"/>
    </xf>
    <xf numFmtId="0" fontId="0" fillId="0" borderId="38" xfId="0" applyBorder="1"/>
    <xf numFmtId="0" fontId="0" fillId="0" borderId="26" xfId="0" applyBorder="1"/>
    <xf numFmtId="0" fontId="0" fillId="0" borderId="27" xfId="0" applyBorder="1"/>
    <xf numFmtId="166" fontId="27" fillId="0" borderId="12" xfId="6" applyNumberFormat="1" applyFont="1" applyFill="1" applyBorder="1" applyAlignment="1">
      <alignment horizontal="center" wrapText="1"/>
    </xf>
    <xf numFmtId="166" fontId="27" fillId="0" borderId="17" xfId="6" applyNumberFormat="1" applyFont="1" applyFill="1" applyBorder="1" applyAlignment="1">
      <alignment horizontal="center" wrapText="1"/>
    </xf>
    <xf numFmtId="166" fontId="27" fillId="0" borderId="13" xfId="6" applyNumberFormat="1" applyFont="1" applyFill="1" applyBorder="1" applyAlignment="1">
      <alignment horizontal="center" wrapText="1"/>
    </xf>
    <xf numFmtId="49" fontId="26" fillId="2" borderId="31" xfId="6" applyNumberFormat="1" applyFont="1" applyFill="1" applyBorder="1" applyAlignment="1">
      <alignment horizontal="center" vertical="center" wrapText="1"/>
    </xf>
    <xf numFmtId="49" fontId="26" fillId="2" borderId="1" xfId="6" applyNumberFormat="1" applyFont="1" applyFill="1" applyBorder="1" applyAlignment="1">
      <alignment horizontal="center" vertical="center" wrapText="1"/>
    </xf>
    <xf numFmtId="49" fontId="26" fillId="2" borderId="30" xfId="6" applyNumberFormat="1" applyFont="1" applyFill="1" applyBorder="1" applyAlignment="1">
      <alignment horizontal="center" vertical="center" wrapText="1"/>
    </xf>
    <xf numFmtId="49" fontId="26" fillId="2" borderId="26" xfId="6" applyNumberFormat="1" applyFont="1" applyFill="1" applyBorder="1" applyAlignment="1">
      <alignment horizontal="center" vertical="center" wrapText="1"/>
    </xf>
    <xf numFmtId="49" fontId="26" fillId="2" borderId="27" xfId="6" applyNumberFormat="1" applyFont="1" applyFill="1" applyBorder="1" applyAlignment="1">
      <alignment horizontal="center" vertical="center" wrapText="1"/>
    </xf>
    <xf numFmtId="49" fontId="26" fillId="2" borderId="28" xfId="6" applyNumberFormat="1" applyFont="1" applyFill="1" applyBorder="1" applyAlignment="1">
      <alignment horizontal="center" vertical="center" wrapText="1"/>
    </xf>
    <xf numFmtId="166" fontId="27" fillId="2" borderId="12" xfId="6" applyNumberFormat="1" applyFont="1" applyFill="1" applyBorder="1" applyAlignment="1">
      <alignment horizontal="center" wrapText="1"/>
    </xf>
    <xf numFmtId="166" fontId="27" fillId="2" borderId="17" xfId="6" applyNumberFormat="1" applyFont="1" applyFill="1" applyBorder="1" applyAlignment="1">
      <alignment horizontal="center" wrapText="1"/>
    </xf>
    <xf numFmtId="166" fontId="27" fillId="2" borderId="13" xfId="6" applyNumberFormat="1" applyFont="1" applyFill="1" applyBorder="1" applyAlignment="1">
      <alignment horizontal="center" wrapText="1"/>
    </xf>
    <xf numFmtId="166" fontId="27" fillId="2" borderId="12" xfId="6" applyNumberFormat="1" applyFont="1" applyFill="1" applyBorder="1" applyAlignment="1">
      <alignment horizontal="center"/>
    </xf>
    <xf numFmtId="166" fontId="27" fillId="2" borderId="17" xfId="6" applyNumberFormat="1" applyFont="1" applyFill="1" applyBorder="1" applyAlignment="1">
      <alignment horizontal="center"/>
    </xf>
    <xf numFmtId="166" fontId="27" fillId="2" borderId="13" xfId="6" applyNumberFormat="1" applyFont="1" applyFill="1" applyBorder="1" applyAlignment="1">
      <alignment horizontal="center"/>
    </xf>
    <xf numFmtId="0" fontId="26" fillId="0" borderId="48" xfId="6" applyFont="1" applyFill="1" applyBorder="1" applyAlignment="1">
      <alignment horizontal="center" wrapText="1"/>
    </xf>
    <xf numFmtId="0" fontId="26" fillId="0" borderId="49" xfId="6" applyFont="1" applyFill="1" applyBorder="1" applyAlignment="1">
      <alignment horizontal="center" wrapText="1"/>
    </xf>
    <xf numFmtId="166" fontId="27" fillId="2" borderId="40" xfId="6" applyNumberFormat="1" applyFont="1" applyFill="1" applyBorder="1" applyAlignment="1">
      <alignment horizontal="center"/>
    </xf>
    <xf numFmtId="166" fontId="27" fillId="2" borderId="38" xfId="6" applyNumberFormat="1" applyFont="1" applyFill="1" applyBorder="1" applyAlignment="1">
      <alignment horizontal="center"/>
    </xf>
    <xf numFmtId="166" fontId="27" fillId="2" borderId="43" xfId="6" applyNumberFormat="1" applyFont="1" applyFill="1" applyBorder="1" applyAlignment="1">
      <alignment horizontal="center"/>
    </xf>
    <xf numFmtId="166" fontId="27" fillId="2" borderId="26" xfId="6" applyNumberFormat="1" applyFont="1" applyFill="1" applyBorder="1" applyAlignment="1">
      <alignment horizontal="center"/>
    </xf>
    <xf numFmtId="166" fontId="27" fillId="2" borderId="27" xfId="6" applyNumberFormat="1" applyFont="1" applyFill="1" applyBorder="1" applyAlignment="1">
      <alignment horizontal="center"/>
    </xf>
    <xf numFmtId="166" fontId="27" fillId="2" borderId="28" xfId="6" applyNumberFormat="1" applyFont="1" applyFill="1" applyBorder="1" applyAlignment="1">
      <alignment horizontal="center"/>
    </xf>
    <xf numFmtId="0" fontId="35" fillId="0" borderId="47" xfId="6" applyFont="1" applyFill="1" applyBorder="1" applyAlignment="1">
      <alignment horizontal="center" vertical="center" textRotation="90" wrapText="1"/>
    </xf>
    <xf numFmtId="3" fontId="39" fillId="2" borderId="22" xfId="0" applyNumberFormat="1" applyFont="1" applyFill="1" applyBorder="1" applyAlignment="1">
      <alignment horizontal="center" vertical="center"/>
    </xf>
    <xf numFmtId="3" fontId="39" fillId="2" borderId="7" xfId="0" applyNumberFormat="1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 wrapText="1"/>
    </xf>
    <xf numFmtId="0" fontId="39" fillId="0" borderId="33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3" fontId="39" fillId="0" borderId="31" xfId="0" applyNumberFormat="1" applyFont="1" applyFill="1" applyBorder="1" applyAlignment="1">
      <alignment horizontal="center" vertical="center" wrapText="1"/>
    </xf>
    <xf numFmtId="3" fontId="39" fillId="0" borderId="1" xfId="0" applyNumberFormat="1" applyFont="1" applyFill="1" applyBorder="1" applyAlignment="1">
      <alignment horizontal="center" vertical="center" wrapText="1"/>
    </xf>
    <xf numFmtId="3" fontId="39" fillId="0" borderId="30" xfId="0" applyNumberFormat="1" applyFont="1" applyFill="1" applyBorder="1" applyAlignment="1">
      <alignment horizontal="center" vertical="center" wrapText="1"/>
    </xf>
    <xf numFmtId="3" fontId="39" fillId="0" borderId="46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Alignment="1">
      <alignment horizontal="center" vertical="center" wrapText="1"/>
    </xf>
    <xf numFmtId="3" fontId="39" fillId="0" borderId="47" xfId="0" applyNumberFormat="1" applyFont="1" applyFill="1" applyBorder="1" applyAlignment="1">
      <alignment horizontal="center" vertical="center" wrapText="1"/>
    </xf>
    <xf numFmtId="166" fontId="23" fillId="2" borderId="7" xfId="0" applyNumberFormat="1" applyFont="1" applyFill="1" applyBorder="1" applyAlignment="1">
      <alignment horizontal="center"/>
    </xf>
    <xf numFmtId="166" fontId="23" fillId="2" borderId="5" xfId="0" applyNumberFormat="1" applyFont="1" applyFill="1" applyBorder="1" applyAlignment="1">
      <alignment horizontal="center"/>
    </xf>
    <xf numFmtId="166" fontId="23" fillId="2" borderId="3" xfId="0" applyNumberFormat="1" applyFont="1" applyFill="1" applyBorder="1" applyAlignment="1">
      <alignment horizontal="center"/>
    </xf>
    <xf numFmtId="1" fontId="23" fillId="0" borderId="26" xfId="0" applyNumberFormat="1" applyFont="1" applyFill="1" applyBorder="1" applyAlignment="1">
      <alignment horizontal="center" wrapText="1"/>
    </xf>
    <xf numFmtId="1" fontId="23" fillId="0" borderId="27" xfId="0" applyNumberFormat="1" applyFont="1" applyFill="1" applyBorder="1" applyAlignment="1">
      <alignment horizontal="center" wrapText="1"/>
    </xf>
    <xf numFmtId="1" fontId="23" fillId="0" borderId="28" xfId="0" applyNumberFormat="1" applyFont="1" applyFill="1" applyBorder="1" applyAlignment="1">
      <alignment horizontal="center" wrapText="1"/>
    </xf>
    <xf numFmtId="1" fontId="23" fillId="0" borderId="39" xfId="0" applyNumberFormat="1" applyFont="1" applyFill="1" applyBorder="1" applyAlignment="1">
      <alignment horizontal="center" wrapText="1"/>
    </xf>
    <xf numFmtId="166" fontId="24" fillId="0" borderId="31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Fill="1" applyBorder="1" applyAlignment="1">
      <alignment horizontal="center" vertical="center" wrapText="1"/>
    </xf>
    <xf numFmtId="166" fontId="24" fillId="0" borderId="30" xfId="0" applyNumberFormat="1" applyFont="1" applyFill="1" applyBorder="1" applyAlignment="1">
      <alignment horizontal="center" vertical="center" wrapText="1"/>
    </xf>
    <xf numFmtId="3" fontId="24" fillId="0" borderId="3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166" fontId="23" fillId="2" borderId="12" xfId="0" applyNumberFormat="1" applyFont="1" applyFill="1" applyBorder="1" applyAlignment="1">
      <alignment horizontal="center"/>
    </xf>
    <xf numFmtId="166" fontId="23" fillId="2" borderId="17" xfId="0" applyNumberFormat="1" applyFont="1" applyFill="1" applyBorder="1" applyAlignment="1">
      <alignment horizontal="center"/>
    </xf>
    <xf numFmtId="166" fontId="23" fillId="2" borderId="13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0" fontId="74" fillId="3" borderId="81" xfId="0" applyFont="1" applyFill="1" applyBorder="1" applyAlignment="1">
      <alignment horizontal="center" wrapText="1"/>
    </xf>
    <xf numFmtId="0" fontId="74" fillId="3" borderId="0" xfId="0" applyFont="1" applyFill="1" applyBorder="1" applyAlignment="1">
      <alignment horizontal="center" wrapText="1"/>
    </xf>
    <xf numFmtId="1" fontId="26" fillId="0" borderId="22" xfId="6" applyNumberFormat="1" applyFont="1" applyFill="1" applyBorder="1" applyAlignment="1">
      <alignment horizontal="center" vertical="center" wrapText="1"/>
    </xf>
    <xf numFmtId="1" fontId="26" fillId="0" borderId="23" xfId="6" applyNumberFormat="1" applyFont="1" applyFill="1" applyBorder="1" applyAlignment="1">
      <alignment horizontal="center" vertical="center" wrapText="1"/>
    </xf>
    <xf numFmtId="1" fontId="26" fillId="0" borderId="24" xfId="6" applyNumberFormat="1" applyFont="1" applyFill="1" applyBorder="1" applyAlignment="1">
      <alignment horizontal="center" vertical="center" wrapText="1"/>
    </xf>
    <xf numFmtId="1" fontId="35" fillId="0" borderId="7" xfId="6" applyNumberFormat="1" applyFont="1" applyFill="1" applyBorder="1" applyAlignment="1">
      <alignment horizontal="center" wrapText="1"/>
    </xf>
    <xf numFmtId="1" fontId="35" fillId="0" borderId="5" xfId="6" applyNumberFormat="1" applyFont="1" applyFill="1" applyBorder="1" applyAlignment="1">
      <alignment horizontal="center" wrapText="1"/>
    </xf>
    <xf numFmtId="1" fontId="35" fillId="0" borderId="3" xfId="6" applyNumberFormat="1" applyFont="1" applyFill="1" applyBorder="1" applyAlignment="1">
      <alignment horizontal="center" wrapText="1"/>
    </xf>
    <xf numFmtId="166" fontId="35" fillId="0" borderId="5" xfId="6" applyNumberFormat="1" applyFont="1" applyFill="1" applyBorder="1" applyAlignment="1">
      <alignment horizontal="center" wrapText="1"/>
    </xf>
    <xf numFmtId="166" fontId="35" fillId="0" borderId="3" xfId="6" applyNumberFormat="1" applyFont="1" applyFill="1" applyBorder="1" applyAlignment="1">
      <alignment horizontal="center" wrapText="1"/>
    </xf>
    <xf numFmtId="166" fontId="35" fillId="0" borderId="7" xfId="6" applyNumberFormat="1" applyFont="1" applyFill="1" applyBorder="1" applyAlignment="1">
      <alignment horizontal="center" wrapText="1"/>
    </xf>
    <xf numFmtId="1" fontId="36" fillId="0" borderId="22" xfId="6" applyNumberFormat="1" applyFont="1" applyFill="1" applyBorder="1" applyAlignment="1">
      <alignment horizontal="center" vertical="center" wrapText="1"/>
    </xf>
    <xf numFmtId="1" fontId="36" fillId="0" borderId="23" xfId="6" applyNumberFormat="1" applyFont="1" applyFill="1" applyBorder="1" applyAlignment="1">
      <alignment horizontal="center" vertical="center" wrapText="1"/>
    </xf>
    <xf numFmtId="1" fontId="36" fillId="0" borderId="24" xfId="6" applyNumberFormat="1" applyFont="1" applyFill="1" applyBorder="1" applyAlignment="1">
      <alignment horizontal="center" vertical="center" wrapText="1"/>
    </xf>
    <xf numFmtId="49" fontId="24" fillId="0" borderId="0" xfId="7" applyNumberFormat="1" applyFont="1" applyFill="1" applyBorder="1" applyAlignment="1">
      <alignment horizontal="center" vertical="center" wrapText="1"/>
    </xf>
    <xf numFmtId="49" fontId="36" fillId="0" borderId="7" xfId="7" applyNumberFormat="1" applyFont="1" applyFill="1" applyBorder="1" applyAlignment="1">
      <alignment horizontal="center" vertical="center" wrapText="1"/>
    </xf>
    <xf numFmtId="49" fontId="36" fillId="0" borderId="5" xfId="7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49" fontId="36" fillId="0" borderId="3" xfId="7" applyNumberFormat="1" applyFont="1" applyFill="1" applyBorder="1" applyAlignment="1">
      <alignment horizontal="center" vertical="center" wrapText="1"/>
    </xf>
    <xf numFmtId="3" fontId="26" fillId="0" borderId="22" xfId="6" applyNumberFormat="1" applyFont="1" applyFill="1" applyBorder="1" applyAlignment="1">
      <alignment horizontal="center"/>
    </xf>
    <xf numFmtId="3" fontId="26" fillId="0" borderId="23" xfId="6" applyNumberFormat="1" applyFont="1" applyFill="1" applyBorder="1" applyAlignment="1">
      <alignment horizontal="center"/>
    </xf>
    <xf numFmtId="3" fontId="26" fillId="0" borderId="24" xfId="6" applyNumberFormat="1" applyFont="1" applyFill="1" applyBorder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1" fontId="26" fillId="0" borderId="48" xfId="6" applyNumberFormat="1" applyFont="1" applyFill="1" applyBorder="1" applyAlignment="1">
      <alignment horizontal="center" vertical="center" wrapText="1"/>
    </xf>
    <xf numFmtId="1" fontId="26" fillId="0" borderId="58" xfId="6" applyNumberFormat="1" applyFont="1" applyFill="1" applyBorder="1" applyAlignment="1">
      <alignment horizontal="center" vertical="center" wrapText="1"/>
    </xf>
    <xf numFmtId="1" fontId="35" fillId="0" borderId="6" xfId="6" applyNumberFormat="1" applyFont="1" applyFill="1" applyBorder="1" applyAlignment="1">
      <alignment horizontal="center" wrapText="1"/>
    </xf>
    <xf numFmtId="1" fontId="35" fillId="0" borderId="17" xfId="6" applyNumberFormat="1" applyFont="1" applyFill="1" applyBorder="1" applyAlignment="1">
      <alignment horizontal="center" wrapText="1"/>
    </xf>
    <xf numFmtId="1" fontId="35" fillId="0" borderId="13" xfId="6" applyNumberFormat="1" applyFont="1" applyFill="1" applyBorder="1" applyAlignment="1">
      <alignment horizontal="center" wrapText="1"/>
    </xf>
    <xf numFmtId="1" fontId="35" fillId="0" borderId="12" xfId="6" applyNumberFormat="1" applyFont="1" applyFill="1" applyBorder="1" applyAlignment="1">
      <alignment horizontal="center" wrapText="1"/>
    </xf>
    <xf numFmtId="1" fontId="35" fillId="0" borderId="4" xfId="6" applyNumberFormat="1" applyFont="1" applyFill="1" applyBorder="1" applyAlignment="1">
      <alignment horizontal="center" wrapText="1"/>
    </xf>
    <xf numFmtId="1" fontId="35" fillId="2" borderId="7" xfId="6" applyNumberFormat="1" applyFont="1" applyFill="1" applyBorder="1" applyAlignment="1">
      <alignment horizontal="center" wrapText="1"/>
    </xf>
    <xf numFmtId="1" fontId="35" fillId="2" borderId="5" xfId="6" applyNumberFormat="1" applyFont="1" applyFill="1" applyBorder="1" applyAlignment="1">
      <alignment horizontal="center" wrapText="1"/>
    </xf>
    <xf numFmtId="1" fontId="35" fillId="2" borderId="3" xfId="6" applyNumberFormat="1" applyFont="1" applyFill="1" applyBorder="1" applyAlignment="1">
      <alignment horizontal="center" wrapText="1"/>
    </xf>
    <xf numFmtId="166" fontId="35" fillId="2" borderId="7" xfId="6" applyNumberFormat="1" applyFont="1" applyFill="1" applyBorder="1" applyAlignment="1">
      <alignment horizontal="center" wrapText="1"/>
    </xf>
    <xf numFmtId="166" fontId="35" fillId="2" borderId="5" xfId="6" applyNumberFormat="1" applyFont="1" applyFill="1" applyBorder="1" applyAlignment="1">
      <alignment horizontal="center" wrapText="1"/>
    </xf>
    <xf numFmtId="166" fontId="35" fillId="2" borderId="6" xfId="6" applyNumberFormat="1" applyFont="1" applyFill="1" applyBorder="1" applyAlignment="1">
      <alignment horizontal="center" wrapText="1"/>
    </xf>
    <xf numFmtId="1" fontId="35" fillId="2" borderId="6" xfId="6" applyNumberFormat="1" applyFont="1" applyFill="1" applyBorder="1" applyAlignment="1">
      <alignment horizontal="center" wrapText="1"/>
    </xf>
    <xf numFmtId="166" fontId="35" fillId="0" borderId="6" xfId="6" applyNumberFormat="1" applyFont="1" applyFill="1" applyBorder="1" applyAlignment="1">
      <alignment horizontal="center" wrapText="1"/>
    </xf>
    <xf numFmtId="1" fontId="26" fillId="0" borderId="22" xfId="6" applyNumberFormat="1" applyFont="1" applyFill="1" applyBorder="1" applyAlignment="1">
      <alignment horizontal="center" wrapText="1"/>
    </xf>
    <xf numFmtId="1" fontId="26" fillId="0" borderId="23" xfId="6" applyNumberFormat="1" applyFont="1" applyFill="1" applyBorder="1" applyAlignment="1">
      <alignment horizontal="center" wrapText="1"/>
    </xf>
    <xf numFmtId="1" fontId="26" fillId="0" borderId="24" xfId="6" applyNumberFormat="1" applyFont="1" applyFill="1" applyBorder="1" applyAlignment="1">
      <alignment horizontal="center" wrapText="1"/>
    </xf>
    <xf numFmtId="166" fontId="35" fillId="2" borderId="3" xfId="6" applyNumberFormat="1" applyFont="1" applyFill="1" applyBorder="1" applyAlignment="1">
      <alignment horizontal="center" wrapText="1"/>
    </xf>
    <xf numFmtId="1" fontId="26" fillId="0" borderId="48" xfId="6" applyNumberFormat="1" applyFont="1" applyFill="1" applyBorder="1" applyAlignment="1">
      <alignment horizontal="center" wrapText="1"/>
    </xf>
    <xf numFmtId="1" fontId="26" fillId="0" borderId="49" xfId="6" applyNumberFormat="1" applyFont="1" applyFill="1" applyBorder="1" applyAlignment="1">
      <alignment horizontal="center" wrapText="1"/>
    </xf>
    <xf numFmtId="1" fontId="26" fillId="0" borderId="18" xfId="6" applyNumberFormat="1" applyFont="1" applyFill="1" applyBorder="1" applyAlignment="1">
      <alignment horizontal="center" vertical="center" wrapText="1"/>
    </xf>
    <xf numFmtId="1" fontId="26" fillId="0" borderId="19" xfId="6" applyNumberFormat="1" applyFont="1" applyFill="1" applyBorder="1" applyAlignment="1">
      <alignment horizontal="center" vertical="center" wrapText="1"/>
    </xf>
    <xf numFmtId="1" fontId="26" fillId="0" borderId="2" xfId="6" applyNumberFormat="1" applyFont="1" applyFill="1" applyBorder="1" applyAlignment="1">
      <alignment horizontal="center" vertical="center" wrapText="1"/>
    </xf>
    <xf numFmtId="49" fontId="26" fillId="0" borderId="14" xfId="6" applyNumberFormat="1" applyFont="1" applyFill="1" applyBorder="1" applyAlignment="1">
      <alignment horizontal="center" vertical="center" wrapText="1"/>
    </xf>
    <xf numFmtId="49" fontId="26" fillId="0" borderId="15" xfId="6" applyNumberFormat="1" applyFont="1" applyFill="1" applyBorder="1" applyAlignment="1">
      <alignment horizontal="center" vertical="center" wrapText="1"/>
    </xf>
    <xf numFmtId="49" fontId="26" fillId="0" borderId="16" xfId="6" applyNumberFormat="1" applyFont="1" applyFill="1" applyBorder="1" applyAlignment="1">
      <alignment horizontal="center" vertical="center" wrapText="1"/>
    </xf>
    <xf numFmtId="49" fontId="26" fillId="0" borderId="61" xfId="6" applyNumberFormat="1" applyFont="1" applyFill="1" applyBorder="1" applyAlignment="1">
      <alignment horizontal="center" vertical="center" wrapText="1"/>
    </xf>
    <xf numFmtId="49" fontId="26" fillId="2" borderId="59" xfId="6" applyNumberFormat="1" applyFont="1" applyFill="1" applyBorder="1" applyAlignment="1">
      <alignment horizontal="center" vertical="center" wrapText="1"/>
    </xf>
    <xf numFmtId="49" fontId="26" fillId="2" borderId="21" xfId="6" applyNumberFormat="1" applyFont="1" applyFill="1" applyBorder="1" applyAlignment="1">
      <alignment horizontal="center" vertical="center" wrapText="1"/>
    </xf>
    <xf numFmtId="49" fontId="26" fillId="2" borderId="60" xfId="6" applyNumberFormat="1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49" fontId="36" fillId="0" borderId="6" xfId="6" applyNumberFormat="1" applyFont="1" applyFill="1" applyBorder="1" applyAlignment="1">
      <alignment horizontal="center" vertical="center" wrapText="1"/>
    </xf>
    <xf numFmtId="166" fontId="35" fillId="0" borderId="12" xfId="6" applyNumberFormat="1" applyFont="1" applyFill="1" applyBorder="1" applyAlignment="1">
      <alignment horizontal="center" wrapText="1"/>
    </xf>
    <xf numFmtId="166" fontId="35" fillId="0" borderId="17" xfId="6" applyNumberFormat="1" applyFont="1" applyFill="1" applyBorder="1" applyAlignment="1">
      <alignment horizontal="center" wrapText="1"/>
    </xf>
    <xf numFmtId="166" fontId="35" fillId="0" borderId="13" xfId="6" applyNumberFormat="1" applyFont="1" applyFill="1" applyBorder="1" applyAlignment="1">
      <alignment horizontal="center" wrapText="1"/>
    </xf>
    <xf numFmtId="166" fontId="35" fillId="0" borderId="53" xfId="6" applyNumberFormat="1" applyFont="1" applyFill="1" applyBorder="1" applyAlignment="1">
      <alignment horizontal="center" wrapText="1"/>
    </xf>
    <xf numFmtId="166" fontId="35" fillId="2" borderId="52" xfId="6" applyNumberFormat="1" applyFont="1" applyFill="1" applyBorder="1" applyAlignment="1">
      <alignment horizontal="center" wrapText="1"/>
    </xf>
    <xf numFmtId="166" fontId="35" fillId="2" borderId="17" xfId="6" applyNumberFormat="1" applyFont="1" applyFill="1" applyBorder="1" applyAlignment="1">
      <alignment horizontal="center" wrapText="1"/>
    </xf>
    <xf numFmtId="166" fontId="35" fillId="2" borderId="53" xfId="6" applyNumberFormat="1" applyFont="1" applyFill="1" applyBorder="1" applyAlignment="1">
      <alignment horizontal="center" wrapText="1"/>
    </xf>
    <xf numFmtId="49" fontId="26" fillId="2" borderId="41" xfId="6" applyNumberFormat="1" applyFont="1" applyFill="1" applyBorder="1" applyAlignment="1">
      <alignment horizontal="center" vertical="center" wrapText="1"/>
    </xf>
    <xf numFmtId="49" fontId="26" fillId="2" borderId="7" xfId="6" applyNumberFormat="1" applyFont="1" applyFill="1" applyBorder="1" applyAlignment="1">
      <alignment horizontal="center" vertical="center" wrapText="1"/>
    </xf>
    <xf numFmtId="49" fontId="26" fillId="2" borderId="5" xfId="6" applyNumberFormat="1" applyFont="1" applyFill="1" applyBorder="1" applyAlignment="1">
      <alignment horizontal="center" vertical="center" wrapText="1"/>
    </xf>
    <xf numFmtId="49" fontId="26" fillId="2" borderId="6" xfId="6" applyNumberFormat="1" applyFont="1" applyFill="1" applyBorder="1" applyAlignment="1">
      <alignment horizontal="center" vertical="center" wrapText="1"/>
    </xf>
    <xf numFmtId="49" fontId="26" fillId="2" borderId="3" xfId="6" applyNumberFormat="1" applyFont="1" applyFill="1" applyBorder="1" applyAlignment="1">
      <alignment horizontal="center" vertical="center" wrapText="1"/>
    </xf>
    <xf numFmtId="3" fontId="35" fillId="0" borderId="6" xfId="6" applyNumberFormat="1" applyFont="1" applyFill="1" applyBorder="1" applyAlignment="1">
      <alignment horizontal="center"/>
    </xf>
    <xf numFmtId="3" fontId="35" fillId="0" borderId="17" xfId="6" applyNumberFormat="1" applyFont="1" applyFill="1" applyBorder="1" applyAlignment="1">
      <alignment horizontal="center"/>
    </xf>
    <xf numFmtId="3" fontId="35" fillId="0" borderId="4" xfId="6" applyNumberFormat="1" applyFont="1" applyFill="1" applyBorder="1" applyAlignment="1">
      <alignment horizontal="center"/>
    </xf>
    <xf numFmtId="166" fontId="35" fillId="0" borderId="4" xfId="6" applyNumberFormat="1" applyFont="1" applyFill="1" applyBorder="1" applyAlignment="1">
      <alignment horizontal="center" wrapText="1"/>
    </xf>
    <xf numFmtId="1" fontId="26" fillId="0" borderId="49" xfId="6" applyNumberFormat="1" applyFont="1" applyFill="1" applyBorder="1" applyAlignment="1">
      <alignment horizontal="center" vertical="center" wrapText="1"/>
    </xf>
    <xf numFmtId="3" fontId="11" fillId="0" borderId="57" xfId="0" applyNumberFormat="1" applyFont="1" applyFill="1" applyBorder="1" applyAlignment="1">
      <alignment horizontal="center"/>
    </xf>
    <xf numFmtId="3" fontId="11" fillId="0" borderId="38" xfId="0" applyNumberFormat="1" applyFont="1" applyFill="1" applyBorder="1" applyAlignment="1">
      <alignment horizontal="center"/>
    </xf>
    <xf numFmtId="3" fontId="11" fillId="0" borderId="85" xfId="0" applyNumberFormat="1" applyFont="1" applyFill="1" applyBorder="1" applyAlignment="1">
      <alignment horizontal="center"/>
    </xf>
    <xf numFmtId="3" fontId="11" fillId="0" borderId="29" xfId="0" applyNumberFormat="1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3" fontId="11" fillId="0" borderId="39" xfId="0" applyNumberFormat="1" applyFont="1" applyFill="1" applyBorder="1" applyAlignment="1">
      <alignment horizontal="center"/>
    </xf>
    <xf numFmtId="0" fontId="11" fillId="3" borderId="82" xfId="0" applyFont="1" applyFill="1" applyBorder="1" applyAlignment="1">
      <alignment horizontal="right"/>
    </xf>
    <xf numFmtId="3" fontId="11" fillId="0" borderId="22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vertical="center"/>
    </xf>
    <xf numFmtId="3" fontId="12" fillId="0" borderId="23" xfId="0" applyNumberFormat="1" applyFont="1" applyFill="1" applyBorder="1" applyAlignment="1">
      <alignment horizontal="center"/>
    </xf>
    <xf numFmtId="3" fontId="12" fillId="0" borderId="24" xfId="0" applyNumberFormat="1" applyFont="1" applyFill="1" applyBorder="1" applyAlignment="1">
      <alignment horizontal="center"/>
    </xf>
    <xf numFmtId="0" fontId="11" fillId="3" borderId="81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83" xfId="0" applyFont="1" applyFill="1" applyBorder="1" applyAlignment="1">
      <alignment horizontal="center" wrapText="1"/>
    </xf>
    <xf numFmtId="0" fontId="11" fillId="3" borderId="84" xfId="0" applyFont="1" applyFill="1" applyBorder="1" applyAlignment="1">
      <alignment horizontal="center" wrapText="1"/>
    </xf>
    <xf numFmtId="0" fontId="74" fillId="3" borderId="78" xfId="0" applyFont="1" applyFill="1" applyBorder="1" applyAlignment="1">
      <alignment horizontal="center" wrapText="1"/>
    </xf>
    <xf numFmtId="0" fontId="74" fillId="3" borderId="79" xfId="0" applyFont="1" applyFill="1" applyBorder="1" applyAlignment="1">
      <alignment horizontal="center" wrapText="1"/>
    </xf>
    <xf numFmtId="0" fontId="74" fillId="3" borderId="87" xfId="0" applyFont="1" applyFill="1" applyBorder="1" applyAlignment="1">
      <alignment horizontal="center" wrapText="1"/>
    </xf>
    <xf numFmtId="0" fontId="74" fillId="3" borderId="82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right"/>
    </xf>
    <xf numFmtId="3" fontId="23" fillId="0" borderId="5" xfId="1" applyNumberFormat="1" applyFont="1" applyBorder="1" applyAlignment="1">
      <alignment horizontal="right"/>
    </xf>
    <xf numFmtId="0" fontId="20" fillId="0" borderId="5" xfId="0" applyFont="1" applyBorder="1" applyAlignment="1"/>
    <xf numFmtId="0" fontId="20" fillId="0" borderId="3" xfId="0" applyFont="1" applyBorder="1" applyAlignment="1"/>
    <xf numFmtId="0" fontId="11" fillId="0" borderId="22" xfId="0" applyFont="1" applyBorder="1" applyAlignment="1"/>
    <xf numFmtId="0" fontId="0" fillId="0" borderId="7" xfId="0" applyBorder="1" applyAlignment="1"/>
    <xf numFmtId="3" fontId="6" fillId="0" borderId="23" xfId="1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51" fillId="0" borderId="7" xfId="0" applyFont="1" applyBorder="1" applyAlignment="1">
      <alignment vertical="center" wrapText="1"/>
    </xf>
    <xf numFmtId="0" fontId="51" fillId="0" borderId="7" xfId="0" applyFont="1" applyBorder="1" applyAlignment="1">
      <alignment vertical="center"/>
    </xf>
    <xf numFmtId="0" fontId="51" fillId="0" borderId="5" xfId="0" applyFont="1" applyBorder="1" applyAlignment="1">
      <alignment horizontal="right" vertical="center"/>
    </xf>
    <xf numFmtId="3" fontId="51" fillId="0" borderId="5" xfId="0" applyNumberFormat="1" applyFont="1" applyBorder="1" applyAlignment="1">
      <alignment horizontal="right" vertical="center"/>
    </xf>
    <xf numFmtId="0" fontId="52" fillId="0" borderId="7" xfId="0" applyFont="1" applyBorder="1" applyAlignment="1">
      <alignment vertical="center"/>
    </xf>
    <xf numFmtId="0" fontId="52" fillId="0" borderId="11" xfId="0" applyFont="1" applyBorder="1" applyAlignment="1">
      <alignment vertical="center"/>
    </xf>
    <xf numFmtId="3" fontId="52" fillId="0" borderId="5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/>
    </xf>
    <xf numFmtId="3" fontId="51" fillId="0" borderId="3" xfId="0" applyNumberFormat="1" applyFont="1" applyBorder="1" applyAlignment="1">
      <alignment horizontal="center" vertical="center" wrapText="1"/>
    </xf>
    <xf numFmtId="3" fontId="52" fillId="0" borderId="3" xfId="0" applyNumberFormat="1" applyFont="1" applyBorder="1" applyAlignment="1">
      <alignment horizontal="right" vertical="center"/>
    </xf>
    <xf numFmtId="3" fontId="52" fillId="0" borderId="8" xfId="0" applyNumberFormat="1" applyFont="1" applyBorder="1" applyAlignment="1">
      <alignment horizontal="right" vertical="center"/>
    </xf>
    <xf numFmtId="0" fontId="52" fillId="0" borderId="3" xfId="0" applyFont="1" applyBorder="1" applyAlignment="1">
      <alignment horizontal="center" vertical="center" wrapText="1"/>
    </xf>
    <xf numFmtId="0" fontId="51" fillId="0" borderId="5" xfId="0" applyFont="1" applyBorder="1" applyAlignment="1">
      <alignment vertical="center"/>
    </xf>
    <xf numFmtId="0" fontId="51" fillId="0" borderId="3" xfId="0" applyFont="1" applyBorder="1" applyAlignment="1">
      <alignment vertical="center"/>
    </xf>
    <xf numFmtId="0" fontId="51" fillId="0" borderId="22" xfId="0" applyFont="1" applyBorder="1" applyAlignment="1">
      <alignment vertical="center"/>
    </xf>
    <xf numFmtId="0" fontId="51" fillId="0" borderId="23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171" fontId="77" fillId="0" borderId="92" xfId="8" applyNumberFormat="1" applyFont="1" applyBorder="1" applyAlignment="1">
      <alignment horizontal="center"/>
    </xf>
    <xf numFmtId="171" fontId="77" fillId="0" borderId="93" xfId="8" applyNumberFormat="1" applyFont="1" applyBorder="1" applyAlignment="1">
      <alignment horizontal="center"/>
    </xf>
    <xf numFmtId="171" fontId="77" fillId="0" borderId="94" xfId="8" applyNumberFormat="1" applyFont="1" applyBorder="1" applyAlignment="1">
      <alignment horizontal="center"/>
    </xf>
    <xf numFmtId="171" fontId="75" fillId="0" borderId="92" xfId="8" applyNumberFormat="1" applyFont="1" applyBorder="1" applyAlignment="1">
      <alignment horizontal="center"/>
    </xf>
    <xf numFmtId="171" fontId="75" fillId="0" borderId="93" xfId="8" applyNumberFormat="1" applyFont="1" applyBorder="1" applyAlignment="1">
      <alignment horizontal="center"/>
    </xf>
    <xf numFmtId="171" fontId="75" fillId="0" borderId="94" xfId="8" applyNumberFormat="1" applyFont="1" applyBorder="1" applyAlignment="1">
      <alignment horizontal="center"/>
    </xf>
    <xf numFmtId="171" fontId="78" fillId="0" borderId="95" xfId="8" applyNumberFormat="1" applyFont="1" applyBorder="1" applyAlignment="1">
      <alignment horizontal="left"/>
    </xf>
    <xf numFmtId="171" fontId="78" fillId="0" borderId="96" xfId="8" applyNumberFormat="1" applyFont="1" applyBorder="1" applyAlignment="1">
      <alignment horizontal="left"/>
    </xf>
    <xf numFmtId="171" fontId="78" fillId="0" borderId="97" xfId="8" applyNumberFormat="1" applyFont="1" applyBorder="1" applyAlignment="1">
      <alignment horizontal="left"/>
    </xf>
    <xf numFmtId="171" fontId="78" fillId="0" borderId="98" xfId="8" applyNumberFormat="1" applyFont="1" applyBorder="1" applyAlignment="1">
      <alignment horizontal="left"/>
    </xf>
    <xf numFmtId="171" fontId="78" fillId="0" borderId="0" xfId="8" applyNumberFormat="1" applyFont="1" applyBorder="1" applyAlignment="1">
      <alignment horizontal="left"/>
    </xf>
    <xf numFmtId="171" fontId="78" fillId="0" borderId="99" xfId="8" applyNumberFormat="1" applyFont="1" applyBorder="1" applyAlignment="1">
      <alignment horizontal="left"/>
    </xf>
    <xf numFmtId="0" fontId="78" fillId="0" borderId="95" xfId="8" applyFont="1" applyBorder="1" applyAlignment="1">
      <alignment horizontal="left"/>
    </xf>
    <xf numFmtId="0" fontId="78" fillId="0" borderId="96" xfId="8" applyFont="1" applyBorder="1" applyAlignment="1">
      <alignment horizontal="left"/>
    </xf>
    <xf numFmtId="0" fontId="78" fillId="0" borderId="97" xfId="8" applyFont="1" applyBorder="1" applyAlignment="1">
      <alignment horizontal="left"/>
    </xf>
    <xf numFmtId="0" fontId="78" fillId="0" borderId="98" xfId="8" applyFont="1" applyBorder="1" applyAlignment="1">
      <alignment horizontal="left"/>
    </xf>
    <xf numFmtId="0" fontId="78" fillId="0" borderId="0" xfId="8" applyFont="1" applyBorder="1" applyAlignment="1">
      <alignment horizontal="left"/>
    </xf>
    <xf numFmtId="0" fontId="78" fillId="0" borderId="99" xfId="8" applyFont="1" applyBorder="1" applyAlignment="1">
      <alignment horizontal="left"/>
    </xf>
  </cellXfs>
  <cellStyles count="55">
    <cellStyle name="20% - 1. jelölőszín 2" xfId="9" xr:uid="{00000000-0005-0000-0000-000000000000}"/>
    <cellStyle name="20% - 2. jelölőszín 2" xfId="10" xr:uid="{00000000-0005-0000-0000-000001000000}"/>
    <cellStyle name="20% - 3. jelölőszín 2" xfId="11" xr:uid="{00000000-0005-0000-0000-000002000000}"/>
    <cellStyle name="20% - 4. jelölőszín 2" xfId="12" xr:uid="{00000000-0005-0000-0000-000003000000}"/>
    <cellStyle name="20% - 5. jelölőszín 2" xfId="13" xr:uid="{00000000-0005-0000-0000-000004000000}"/>
    <cellStyle name="20% - 6. jelölőszín 2" xfId="14" xr:uid="{00000000-0005-0000-0000-000005000000}"/>
    <cellStyle name="40% - 1. jelölőszín 2" xfId="15" xr:uid="{00000000-0005-0000-0000-000006000000}"/>
    <cellStyle name="40% - 2. jelölőszín 2" xfId="16" xr:uid="{00000000-0005-0000-0000-000007000000}"/>
    <cellStyle name="40% - 3. jelölőszín 2" xfId="17" xr:uid="{00000000-0005-0000-0000-000008000000}"/>
    <cellStyle name="40% - 4. jelölőszín 2" xfId="18" xr:uid="{00000000-0005-0000-0000-000009000000}"/>
    <cellStyle name="40% - 5. jelölőszín 2" xfId="19" xr:uid="{00000000-0005-0000-0000-00000A000000}"/>
    <cellStyle name="40% - 6. jelölőszín 2" xfId="20" xr:uid="{00000000-0005-0000-0000-00000B000000}"/>
    <cellStyle name="60% - 1. jelölőszín 2" xfId="21" xr:uid="{00000000-0005-0000-0000-00000C000000}"/>
    <cellStyle name="60% - 2. jelölőszín 2" xfId="22" xr:uid="{00000000-0005-0000-0000-00000D000000}"/>
    <cellStyle name="60% - 3. jelölőszín 2" xfId="23" xr:uid="{00000000-0005-0000-0000-00000E000000}"/>
    <cellStyle name="60% - 4. jelölőszín 2" xfId="24" xr:uid="{00000000-0005-0000-0000-00000F000000}"/>
    <cellStyle name="60% - 5. jelölőszín 2" xfId="25" xr:uid="{00000000-0005-0000-0000-000010000000}"/>
    <cellStyle name="60% - 6. jelölőszín 2" xfId="26" xr:uid="{00000000-0005-0000-0000-000011000000}"/>
    <cellStyle name="Bevitel 2" xfId="27" xr:uid="{00000000-0005-0000-0000-000012000000}"/>
    <cellStyle name="Cím 2" xfId="28" xr:uid="{00000000-0005-0000-0000-000013000000}"/>
    <cellStyle name="Címsor 1 2" xfId="29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zres [0] 2" xfId="35" xr:uid="{00000000-0005-0000-0000-000019000000}"/>
    <cellStyle name="Ezres 2" xfId="34" xr:uid="{00000000-0005-0000-0000-00001A000000}"/>
    <cellStyle name="Figyelmeztetés 2" xfId="36" xr:uid="{00000000-0005-0000-0000-00001B000000}"/>
    <cellStyle name="Hivatkozott cella 2" xfId="37" xr:uid="{00000000-0005-0000-0000-00001C000000}"/>
    <cellStyle name="Jegyzet 2" xfId="38" xr:uid="{00000000-0005-0000-0000-00001D000000}"/>
    <cellStyle name="Jelölőszín 1 2" xfId="39" xr:uid="{00000000-0005-0000-0000-00001E000000}"/>
    <cellStyle name="Jelölőszín 2 2" xfId="40" xr:uid="{00000000-0005-0000-0000-00001F000000}"/>
    <cellStyle name="Jelölőszín 3 2" xfId="41" xr:uid="{00000000-0005-0000-0000-000020000000}"/>
    <cellStyle name="Jelölőszín 4 2" xfId="42" xr:uid="{00000000-0005-0000-0000-000021000000}"/>
    <cellStyle name="Jelölőszín 5 2" xfId="43" xr:uid="{00000000-0005-0000-0000-000022000000}"/>
    <cellStyle name="Jelölőszín 6 2" xfId="44" xr:uid="{00000000-0005-0000-0000-000023000000}"/>
    <cellStyle name="Jó 2" xfId="45" xr:uid="{00000000-0005-0000-0000-000024000000}"/>
    <cellStyle name="Kimenet 2" xfId="46" xr:uid="{00000000-0005-0000-0000-000025000000}"/>
    <cellStyle name="Magyarázó szöveg 2" xfId="47" xr:uid="{00000000-0005-0000-0000-000026000000}"/>
    <cellStyle name="Normál" xfId="0" builtinId="0"/>
    <cellStyle name="Normál 2" xfId="6" xr:uid="{00000000-0005-0000-0000-000028000000}"/>
    <cellStyle name="Normál 2 2" xfId="7" xr:uid="{00000000-0005-0000-0000-000029000000}"/>
    <cellStyle name="Normál 3" xfId="5" xr:uid="{00000000-0005-0000-0000-00002A000000}"/>
    <cellStyle name="Normál 4" xfId="8" xr:uid="{00000000-0005-0000-0000-00002B000000}"/>
    <cellStyle name="Normál_Munka15" xfId="1" xr:uid="{00000000-0005-0000-0000-00002C000000}"/>
    <cellStyle name="Normál_Munka4" xfId="2" xr:uid="{00000000-0005-0000-0000-00002D000000}"/>
    <cellStyle name="Normál_Munka5" xfId="3" xr:uid="{00000000-0005-0000-0000-00002E000000}"/>
    <cellStyle name="Normál_Munka7" xfId="4" xr:uid="{00000000-0005-0000-0000-00002F000000}"/>
    <cellStyle name="Összesen 2" xfId="48" xr:uid="{00000000-0005-0000-0000-000030000000}"/>
    <cellStyle name="Pénznem [0] 2" xfId="50" xr:uid="{00000000-0005-0000-0000-000031000000}"/>
    <cellStyle name="Pénznem 2" xfId="49" xr:uid="{00000000-0005-0000-0000-000032000000}"/>
    <cellStyle name="Rossz 2" xfId="51" xr:uid="{00000000-0005-0000-0000-000033000000}"/>
    <cellStyle name="Semleges 2" xfId="52" xr:uid="{00000000-0005-0000-0000-000034000000}"/>
    <cellStyle name="Számítás 2" xfId="53" xr:uid="{00000000-0005-0000-0000-000035000000}"/>
    <cellStyle name="Százalék 2" xfId="54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&#214;nkorm&#225;nyz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HIVA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&#211;vod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Szoc%20int&#233;zm&#233;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 ÖNK+INT"/>
      <sheetName val="BEVÉTEL"/>
      <sheetName val="KIADÁS"/>
    </sheetNames>
    <sheetDataSet>
      <sheetData sheetId="0"/>
      <sheetData sheetId="1">
        <row r="42">
          <cell r="M42">
            <v>0</v>
          </cell>
          <cell r="N42">
            <v>0</v>
          </cell>
          <cell r="O42">
            <v>0</v>
          </cell>
          <cell r="AB42">
            <v>0</v>
          </cell>
          <cell r="AC42">
            <v>0</v>
          </cell>
          <cell r="AD42">
            <v>0</v>
          </cell>
          <cell r="BL42">
            <v>0</v>
          </cell>
          <cell r="BM42">
            <v>0</v>
          </cell>
          <cell r="BN42">
            <v>0</v>
          </cell>
          <cell r="BU42">
            <v>0</v>
          </cell>
          <cell r="BV42">
            <v>0</v>
          </cell>
          <cell r="BW42">
            <v>0</v>
          </cell>
          <cell r="CM42">
            <v>0</v>
          </cell>
          <cell r="CN42">
            <v>0</v>
          </cell>
          <cell r="CO42">
            <v>0</v>
          </cell>
          <cell r="CY42">
            <v>0</v>
          </cell>
          <cell r="CZ42">
            <v>0</v>
          </cell>
          <cell r="DA42">
            <v>0</v>
          </cell>
          <cell r="DQ42">
            <v>0</v>
          </cell>
          <cell r="DR42">
            <v>0</v>
          </cell>
          <cell r="DS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</row>
        <row r="90">
          <cell r="M90">
            <v>0</v>
          </cell>
          <cell r="N90">
            <v>0</v>
          </cell>
          <cell r="O90">
            <v>0</v>
          </cell>
          <cell r="AB90">
            <v>0</v>
          </cell>
          <cell r="AC90">
            <v>0</v>
          </cell>
          <cell r="AD90">
            <v>0</v>
          </cell>
          <cell r="BL90">
            <v>0</v>
          </cell>
          <cell r="BM90">
            <v>0</v>
          </cell>
          <cell r="BN90">
            <v>0</v>
          </cell>
          <cell r="BU90">
            <v>0</v>
          </cell>
          <cell r="BV90">
            <v>0</v>
          </cell>
          <cell r="BW90">
            <v>0</v>
          </cell>
          <cell r="CM90">
            <v>0</v>
          </cell>
          <cell r="CN90">
            <v>0</v>
          </cell>
          <cell r="CO90">
            <v>0</v>
          </cell>
          <cell r="CY90">
            <v>0</v>
          </cell>
          <cell r="CZ90">
            <v>0</v>
          </cell>
          <cell r="DA90">
            <v>0</v>
          </cell>
          <cell r="DQ90">
            <v>0</v>
          </cell>
          <cell r="DR90">
            <v>0</v>
          </cell>
          <cell r="DS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  <cell r="AB129">
            <v>0</v>
          </cell>
          <cell r="AC129">
            <v>0</v>
          </cell>
          <cell r="AD129">
            <v>0</v>
          </cell>
          <cell r="BL129">
            <v>0</v>
          </cell>
          <cell r="BM129">
            <v>0</v>
          </cell>
          <cell r="BN129">
            <v>0</v>
          </cell>
          <cell r="BU129">
            <v>0</v>
          </cell>
          <cell r="BV129">
            <v>0</v>
          </cell>
          <cell r="BW129">
            <v>0</v>
          </cell>
          <cell r="CM129">
            <v>0</v>
          </cell>
          <cell r="CN129">
            <v>0</v>
          </cell>
          <cell r="CO129">
            <v>0</v>
          </cell>
          <cell r="CY129">
            <v>0</v>
          </cell>
          <cell r="CZ129">
            <v>0</v>
          </cell>
          <cell r="DA129">
            <v>0</v>
          </cell>
          <cell r="DQ129">
            <v>0</v>
          </cell>
          <cell r="DR129">
            <v>0</v>
          </cell>
          <cell r="DS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</row>
        <row r="190">
          <cell r="M190">
            <v>92389512</v>
          </cell>
          <cell r="N190">
            <v>0</v>
          </cell>
          <cell r="O190">
            <v>0</v>
          </cell>
          <cell r="AB190">
            <v>0</v>
          </cell>
          <cell r="AC190">
            <v>0</v>
          </cell>
          <cell r="AD190">
            <v>0</v>
          </cell>
          <cell r="BL190">
            <v>0</v>
          </cell>
          <cell r="BM190">
            <v>0</v>
          </cell>
          <cell r="BN190">
            <v>0</v>
          </cell>
          <cell r="BU190">
            <v>0</v>
          </cell>
          <cell r="BV190">
            <v>0</v>
          </cell>
          <cell r="BW190">
            <v>0</v>
          </cell>
          <cell r="CM190">
            <v>0</v>
          </cell>
          <cell r="CN190">
            <v>0</v>
          </cell>
          <cell r="CO190">
            <v>0</v>
          </cell>
          <cell r="CY190">
            <v>0</v>
          </cell>
          <cell r="CZ190">
            <v>0</v>
          </cell>
          <cell r="DA190">
            <v>0</v>
          </cell>
          <cell r="DQ190">
            <v>0</v>
          </cell>
          <cell r="DR190">
            <v>0</v>
          </cell>
          <cell r="DS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</row>
        <row r="215">
          <cell r="M215">
            <v>0</v>
          </cell>
          <cell r="N215">
            <v>0</v>
          </cell>
          <cell r="O215">
            <v>0</v>
          </cell>
          <cell r="AB215">
            <v>0</v>
          </cell>
          <cell r="AC215">
            <v>0</v>
          </cell>
          <cell r="AD215">
            <v>0</v>
          </cell>
          <cell r="BL215">
            <v>0</v>
          </cell>
          <cell r="BM215">
            <v>0</v>
          </cell>
          <cell r="BN215">
            <v>0</v>
          </cell>
          <cell r="BU215">
            <v>0</v>
          </cell>
          <cell r="BV215">
            <v>0</v>
          </cell>
          <cell r="BW215">
            <v>0</v>
          </cell>
          <cell r="CM215">
            <v>0</v>
          </cell>
          <cell r="CN215">
            <v>0</v>
          </cell>
          <cell r="CO215">
            <v>0</v>
          </cell>
          <cell r="CY215">
            <v>0</v>
          </cell>
          <cell r="CZ215">
            <v>0</v>
          </cell>
          <cell r="DA215">
            <v>0</v>
          </cell>
          <cell r="DQ215">
            <v>0</v>
          </cell>
          <cell r="DR215">
            <v>0</v>
          </cell>
          <cell r="DS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</row>
        <row r="257">
          <cell r="M257">
            <v>0</v>
          </cell>
          <cell r="N257">
            <v>0</v>
          </cell>
          <cell r="O257">
            <v>0</v>
          </cell>
          <cell r="AB257">
            <v>0</v>
          </cell>
          <cell r="AC257">
            <v>0</v>
          </cell>
          <cell r="AD257">
            <v>0</v>
          </cell>
          <cell r="BL257">
            <v>0</v>
          </cell>
          <cell r="BM257">
            <v>0</v>
          </cell>
          <cell r="BN257">
            <v>0</v>
          </cell>
          <cell r="BU257">
            <v>0</v>
          </cell>
          <cell r="BV257">
            <v>0</v>
          </cell>
          <cell r="BW257">
            <v>0</v>
          </cell>
          <cell r="CM257">
            <v>0</v>
          </cell>
          <cell r="CN257">
            <v>0</v>
          </cell>
          <cell r="CO257">
            <v>0</v>
          </cell>
          <cell r="CY257">
            <v>0</v>
          </cell>
          <cell r="CZ257">
            <v>0</v>
          </cell>
          <cell r="DA257">
            <v>0</v>
          </cell>
          <cell r="DQ257">
            <v>3000000</v>
          </cell>
          <cell r="DR257">
            <v>0</v>
          </cell>
          <cell r="DS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AB317">
            <v>0</v>
          </cell>
          <cell r="AC317">
            <v>0</v>
          </cell>
          <cell r="AD317">
            <v>0</v>
          </cell>
          <cell r="BL317">
            <v>0</v>
          </cell>
          <cell r="BM317">
            <v>0</v>
          </cell>
          <cell r="BN317">
            <v>0</v>
          </cell>
          <cell r="BU317">
            <v>0</v>
          </cell>
          <cell r="BV317">
            <v>0</v>
          </cell>
          <cell r="BW317">
            <v>0</v>
          </cell>
          <cell r="CM317">
            <v>0</v>
          </cell>
          <cell r="CN317">
            <v>0</v>
          </cell>
          <cell r="CO317">
            <v>0</v>
          </cell>
          <cell r="CY317">
            <v>0</v>
          </cell>
          <cell r="CZ317">
            <v>0</v>
          </cell>
          <cell r="DA317">
            <v>0</v>
          </cell>
          <cell r="DQ317">
            <v>0</v>
          </cell>
          <cell r="DR317">
            <v>0</v>
          </cell>
          <cell r="DS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AB359">
            <v>0</v>
          </cell>
          <cell r="AC359">
            <v>0</v>
          </cell>
          <cell r="AD359">
            <v>0</v>
          </cell>
          <cell r="BL359">
            <v>0</v>
          </cell>
          <cell r="BM359">
            <v>300000</v>
          </cell>
          <cell r="BN359">
            <v>0</v>
          </cell>
          <cell r="BU359">
            <v>0</v>
          </cell>
          <cell r="BV359">
            <v>0</v>
          </cell>
          <cell r="BW359">
            <v>0</v>
          </cell>
          <cell r="CM359">
            <v>0</v>
          </cell>
          <cell r="CN359">
            <v>0</v>
          </cell>
          <cell r="CO359">
            <v>0</v>
          </cell>
          <cell r="CY359">
            <v>0</v>
          </cell>
          <cell r="CZ359">
            <v>0</v>
          </cell>
          <cell r="DA359">
            <v>0</v>
          </cell>
          <cell r="DQ359">
            <v>0</v>
          </cell>
          <cell r="DR359">
            <v>0</v>
          </cell>
          <cell r="DS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  <cell r="ET359">
            <v>0</v>
          </cell>
          <cell r="EU359">
            <v>0</v>
          </cell>
          <cell r="EV359">
            <v>0</v>
          </cell>
          <cell r="EW359">
            <v>0</v>
          </cell>
          <cell r="EX359">
            <v>0</v>
          </cell>
          <cell r="EY359">
            <v>0</v>
          </cell>
          <cell r="EZ359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AB425">
            <v>0</v>
          </cell>
          <cell r="AC425">
            <v>0</v>
          </cell>
          <cell r="AD425">
            <v>0</v>
          </cell>
          <cell r="BL425">
            <v>0</v>
          </cell>
          <cell r="BM425">
            <v>0</v>
          </cell>
          <cell r="BN425">
            <v>0</v>
          </cell>
          <cell r="BU425">
            <v>0</v>
          </cell>
          <cell r="BV425">
            <v>0</v>
          </cell>
          <cell r="BW425">
            <v>0</v>
          </cell>
          <cell r="CM425">
            <v>0</v>
          </cell>
          <cell r="CN425">
            <v>0</v>
          </cell>
          <cell r="CO425">
            <v>0</v>
          </cell>
          <cell r="CY425">
            <v>0</v>
          </cell>
          <cell r="CZ425">
            <v>0</v>
          </cell>
          <cell r="DA425">
            <v>0</v>
          </cell>
          <cell r="DQ425">
            <v>0</v>
          </cell>
          <cell r="DR425">
            <v>0</v>
          </cell>
          <cell r="DS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O425">
            <v>0</v>
          </cell>
          <cell r="EP425">
            <v>0</v>
          </cell>
          <cell r="EQ425">
            <v>0</v>
          </cell>
          <cell r="ER425">
            <v>0</v>
          </cell>
          <cell r="ES425">
            <v>0</v>
          </cell>
          <cell r="ET425">
            <v>0</v>
          </cell>
          <cell r="EU425">
            <v>0</v>
          </cell>
          <cell r="EV425">
            <v>0</v>
          </cell>
          <cell r="EW425">
            <v>0</v>
          </cell>
          <cell r="EX425">
            <v>0</v>
          </cell>
          <cell r="EY425">
            <v>0</v>
          </cell>
          <cell r="EZ425">
            <v>0</v>
          </cell>
        </row>
        <row r="511">
          <cell r="M511">
            <v>0</v>
          </cell>
          <cell r="N511">
            <v>0</v>
          </cell>
          <cell r="O511">
            <v>0</v>
          </cell>
          <cell r="AB511">
            <v>0</v>
          </cell>
          <cell r="AC511">
            <v>0</v>
          </cell>
          <cell r="AD511">
            <v>0</v>
          </cell>
          <cell r="BL511">
            <v>0</v>
          </cell>
          <cell r="BM511">
            <v>0</v>
          </cell>
          <cell r="BN511">
            <v>0</v>
          </cell>
          <cell r="BU511">
            <v>0</v>
          </cell>
          <cell r="BV511">
            <v>0</v>
          </cell>
          <cell r="BW511">
            <v>0</v>
          </cell>
          <cell r="CM511">
            <v>0</v>
          </cell>
          <cell r="CN511">
            <v>0</v>
          </cell>
          <cell r="CO511">
            <v>0</v>
          </cell>
          <cell r="CY511">
            <v>0</v>
          </cell>
          <cell r="CZ511">
            <v>0</v>
          </cell>
          <cell r="DA511">
            <v>0</v>
          </cell>
          <cell r="DQ511">
            <v>0</v>
          </cell>
          <cell r="DR511">
            <v>0</v>
          </cell>
          <cell r="DS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O511">
            <v>0</v>
          </cell>
          <cell r="EP511">
            <v>0</v>
          </cell>
          <cell r="EQ511">
            <v>0</v>
          </cell>
          <cell r="ER511">
            <v>0</v>
          </cell>
          <cell r="ES511">
            <v>0</v>
          </cell>
          <cell r="ET511">
            <v>0</v>
          </cell>
          <cell r="EU511">
            <v>0</v>
          </cell>
          <cell r="EV511">
            <v>0</v>
          </cell>
          <cell r="EW511">
            <v>0</v>
          </cell>
          <cell r="EX511">
            <v>0</v>
          </cell>
          <cell r="EY511">
            <v>0</v>
          </cell>
          <cell r="EZ511">
            <v>0</v>
          </cell>
        </row>
        <row r="589">
          <cell r="M589">
            <v>0</v>
          </cell>
          <cell r="N589">
            <v>0</v>
          </cell>
          <cell r="O589">
            <v>0</v>
          </cell>
          <cell r="AB589">
            <v>0</v>
          </cell>
          <cell r="AC589">
            <v>0</v>
          </cell>
          <cell r="AD589">
            <v>0</v>
          </cell>
          <cell r="BL589">
            <v>0</v>
          </cell>
          <cell r="BM589">
            <v>0</v>
          </cell>
          <cell r="BN589">
            <v>0</v>
          </cell>
          <cell r="BU589">
            <v>0</v>
          </cell>
          <cell r="BV589">
            <v>0</v>
          </cell>
          <cell r="BW589">
            <v>0</v>
          </cell>
          <cell r="CM589">
            <v>0</v>
          </cell>
          <cell r="CN589">
            <v>0</v>
          </cell>
          <cell r="CO589">
            <v>0</v>
          </cell>
          <cell r="CY589">
            <v>0</v>
          </cell>
          <cell r="CZ589">
            <v>0</v>
          </cell>
          <cell r="DA589">
            <v>0</v>
          </cell>
          <cell r="DQ589">
            <v>0</v>
          </cell>
          <cell r="DR589">
            <v>0</v>
          </cell>
          <cell r="DS589">
            <v>0</v>
          </cell>
          <cell r="EC589">
            <v>0</v>
          </cell>
          <cell r="ED589">
            <v>0</v>
          </cell>
          <cell r="EE589">
            <v>0</v>
          </cell>
          <cell r="EF589">
            <v>0</v>
          </cell>
          <cell r="EG589">
            <v>0</v>
          </cell>
          <cell r="EH589">
            <v>0</v>
          </cell>
          <cell r="EO589">
            <v>0</v>
          </cell>
          <cell r="EP589">
            <v>0</v>
          </cell>
          <cell r="EQ589">
            <v>0</v>
          </cell>
          <cell r="ER589">
            <v>0</v>
          </cell>
          <cell r="ES589">
            <v>0</v>
          </cell>
          <cell r="ET589">
            <v>0</v>
          </cell>
          <cell r="EU589">
            <v>0</v>
          </cell>
          <cell r="EV589">
            <v>0</v>
          </cell>
          <cell r="EW589">
            <v>0</v>
          </cell>
          <cell r="EX589">
            <v>0</v>
          </cell>
          <cell r="EY589">
            <v>0</v>
          </cell>
          <cell r="EZ589">
            <v>0</v>
          </cell>
        </row>
        <row r="626">
          <cell r="M626">
            <v>0</v>
          </cell>
          <cell r="N626">
            <v>0</v>
          </cell>
          <cell r="O626">
            <v>0</v>
          </cell>
          <cell r="AB626">
            <v>0</v>
          </cell>
          <cell r="AC626">
            <v>0</v>
          </cell>
          <cell r="AD626">
            <v>0</v>
          </cell>
          <cell r="BL626">
            <v>0</v>
          </cell>
          <cell r="BM626">
            <v>0</v>
          </cell>
          <cell r="BN626">
            <v>0</v>
          </cell>
          <cell r="BU626">
            <v>0</v>
          </cell>
          <cell r="BV626">
            <v>0</v>
          </cell>
          <cell r="BW626">
            <v>0</v>
          </cell>
          <cell r="CM626">
            <v>0</v>
          </cell>
          <cell r="CN626">
            <v>0</v>
          </cell>
          <cell r="CO626">
            <v>0</v>
          </cell>
          <cell r="CY626">
            <v>0</v>
          </cell>
          <cell r="CZ626">
            <v>0</v>
          </cell>
          <cell r="DA626">
            <v>0</v>
          </cell>
          <cell r="DQ626">
            <v>0</v>
          </cell>
          <cell r="DR626">
            <v>0</v>
          </cell>
          <cell r="DS626">
            <v>0</v>
          </cell>
          <cell r="EC626">
            <v>0</v>
          </cell>
          <cell r="ED626">
            <v>0</v>
          </cell>
          <cell r="EE626">
            <v>0</v>
          </cell>
          <cell r="EF626">
            <v>0</v>
          </cell>
          <cell r="EG626">
            <v>0</v>
          </cell>
          <cell r="EH626">
            <v>0</v>
          </cell>
          <cell r="EO626">
            <v>0</v>
          </cell>
          <cell r="EP626">
            <v>0</v>
          </cell>
          <cell r="EQ626">
            <v>0</v>
          </cell>
          <cell r="ER626">
            <v>0</v>
          </cell>
          <cell r="ES626">
            <v>0</v>
          </cell>
          <cell r="ET626">
            <v>0</v>
          </cell>
          <cell r="EU626">
            <v>0</v>
          </cell>
          <cell r="EV626">
            <v>0</v>
          </cell>
          <cell r="EW626">
            <v>0</v>
          </cell>
          <cell r="EX626">
            <v>0</v>
          </cell>
          <cell r="EY626">
            <v>0</v>
          </cell>
          <cell r="EZ626">
            <v>0</v>
          </cell>
        </row>
        <row r="651">
          <cell r="M651">
            <v>0</v>
          </cell>
          <cell r="N651">
            <v>0</v>
          </cell>
          <cell r="O651">
            <v>0</v>
          </cell>
          <cell r="AB651">
            <v>0</v>
          </cell>
          <cell r="AC651">
            <v>0</v>
          </cell>
          <cell r="AD651">
            <v>0</v>
          </cell>
          <cell r="BL651">
            <v>0</v>
          </cell>
          <cell r="BM651">
            <v>0</v>
          </cell>
          <cell r="BN651">
            <v>0</v>
          </cell>
          <cell r="BU651">
            <v>0</v>
          </cell>
          <cell r="BV651">
            <v>0</v>
          </cell>
          <cell r="BW651">
            <v>0</v>
          </cell>
          <cell r="CM651">
            <v>0</v>
          </cell>
          <cell r="CN651">
            <v>0</v>
          </cell>
          <cell r="CO651">
            <v>0</v>
          </cell>
          <cell r="CY651">
            <v>0</v>
          </cell>
          <cell r="CZ651">
            <v>0</v>
          </cell>
          <cell r="DA651">
            <v>0</v>
          </cell>
          <cell r="DQ651">
            <v>0</v>
          </cell>
          <cell r="DR651">
            <v>0</v>
          </cell>
          <cell r="DS651">
            <v>0</v>
          </cell>
          <cell r="EC651">
            <v>0</v>
          </cell>
          <cell r="ED651">
            <v>0</v>
          </cell>
          <cell r="EE651">
            <v>0</v>
          </cell>
          <cell r="EF651">
            <v>0</v>
          </cell>
          <cell r="EG651">
            <v>0</v>
          </cell>
          <cell r="EH651">
            <v>0</v>
          </cell>
          <cell r="EO651">
            <v>0</v>
          </cell>
          <cell r="EP651">
            <v>0</v>
          </cell>
          <cell r="EQ651">
            <v>0</v>
          </cell>
          <cell r="ER651">
            <v>0</v>
          </cell>
          <cell r="ES651">
            <v>0</v>
          </cell>
          <cell r="ET651">
            <v>0</v>
          </cell>
          <cell r="EU651">
            <v>0</v>
          </cell>
          <cell r="EV651">
            <v>0</v>
          </cell>
          <cell r="EW651">
            <v>0</v>
          </cell>
          <cell r="EX651">
            <v>0</v>
          </cell>
          <cell r="EY651">
            <v>0</v>
          </cell>
          <cell r="EZ651">
            <v>0</v>
          </cell>
        </row>
        <row r="676">
          <cell r="M676">
            <v>0</v>
          </cell>
          <cell r="N676">
            <v>0</v>
          </cell>
          <cell r="O676">
            <v>0</v>
          </cell>
          <cell r="AB676">
            <v>49500000</v>
          </cell>
          <cell r="AC676">
            <v>0</v>
          </cell>
          <cell r="AD676">
            <v>0</v>
          </cell>
          <cell r="BL676">
            <v>0</v>
          </cell>
          <cell r="BM676">
            <v>0</v>
          </cell>
          <cell r="BN676">
            <v>0</v>
          </cell>
          <cell r="BU676">
            <v>0</v>
          </cell>
          <cell r="BV676">
            <v>0</v>
          </cell>
          <cell r="BW676">
            <v>0</v>
          </cell>
          <cell r="CM676">
            <v>0</v>
          </cell>
          <cell r="CN676">
            <v>0</v>
          </cell>
          <cell r="CO676">
            <v>0</v>
          </cell>
          <cell r="CY676">
            <v>0</v>
          </cell>
          <cell r="CZ676">
            <v>0</v>
          </cell>
          <cell r="DA676">
            <v>0</v>
          </cell>
          <cell r="DQ676">
            <v>7000000</v>
          </cell>
          <cell r="DR676">
            <v>0</v>
          </cell>
          <cell r="DS676">
            <v>0</v>
          </cell>
          <cell r="EC676">
            <v>0</v>
          </cell>
          <cell r="ED676">
            <v>0</v>
          </cell>
          <cell r="EE676">
            <v>0</v>
          </cell>
          <cell r="EF676">
            <v>0</v>
          </cell>
          <cell r="EG676">
            <v>0</v>
          </cell>
          <cell r="EH676">
            <v>0</v>
          </cell>
          <cell r="EO676">
            <v>0</v>
          </cell>
          <cell r="EP676">
            <v>0</v>
          </cell>
          <cell r="EQ676">
            <v>0</v>
          </cell>
          <cell r="ER676">
            <v>0</v>
          </cell>
          <cell r="ES676">
            <v>0</v>
          </cell>
          <cell r="ET676">
            <v>0</v>
          </cell>
          <cell r="EU676">
            <v>0</v>
          </cell>
          <cell r="EV676">
            <v>0</v>
          </cell>
          <cell r="EW676">
            <v>0</v>
          </cell>
          <cell r="EX676">
            <v>0</v>
          </cell>
          <cell r="EY676">
            <v>0</v>
          </cell>
          <cell r="EZ676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AB714">
            <v>0</v>
          </cell>
          <cell r="AC714">
            <v>0</v>
          </cell>
          <cell r="AD714">
            <v>0</v>
          </cell>
          <cell r="BL714">
            <v>0</v>
          </cell>
          <cell r="BM714">
            <v>0</v>
          </cell>
          <cell r="BN714">
            <v>0</v>
          </cell>
          <cell r="BU714">
            <v>0</v>
          </cell>
          <cell r="BV714">
            <v>0</v>
          </cell>
          <cell r="BW714">
            <v>0</v>
          </cell>
          <cell r="CM714">
            <v>0</v>
          </cell>
          <cell r="CN714">
            <v>0</v>
          </cell>
          <cell r="CO714">
            <v>0</v>
          </cell>
          <cell r="CY714">
            <v>0</v>
          </cell>
          <cell r="CZ714">
            <v>0</v>
          </cell>
          <cell r="DA714">
            <v>0</v>
          </cell>
          <cell r="DQ714">
            <v>0</v>
          </cell>
          <cell r="DR714">
            <v>0</v>
          </cell>
          <cell r="DS714">
            <v>0</v>
          </cell>
          <cell r="EC714">
            <v>0</v>
          </cell>
          <cell r="ED714">
            <v>0</v>
          </cell>
          <cell r="EE714">
            <v>0</v>
          </cell>
          <cell r="EF714">
            <v>0</v>
          </cell>
          <cell r="EG714">
            <v>0</v>
          </cell>
          <cell r="EH714">
            <v>0</v>
          </cell>
          <cell r="EO714">
            <v>0</v>
          </cell>
          <cell r="EP714">
            <v>0</v>
          </cell>
          <cell r="EQ714">
            <v>0</v>
          </cell>
          <cell r="ER714">
            <v>0</v>
          </cell>
          <cell r="ES714">
            <v>0</v>
          </cell>
          <cell r="ET714">
            <v>0</v>
          </cell>
          <cell r="EU714">
            <v>0</v>
          </cell>
          <cell r="EV714">
            <v>0</v>
          </cell>
          <cell r="EW714">
            <v>0</v>
          </cell>
          <cell r="EX714">
            <v>0</v>
          </cell>
          <cell r="EY714">
            <v>0</v>
          </cell>
          <cell r="EZ714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AB739">
            <v>0</v>
          </cell>
          <cell r="AC739">
            <v>0</v>
          </cell>
          <cell r="AD739">
            <v>0</v>
          </cell>
          <cell r="BL739">
            <v>0</v>
          </cell>
          <cell r="BM739">
            <v>0</v>
          </cell>
          <cell r="BN739">
            <v>0</v>
          </cell>
          <cell r="BU739">
            <v>0</v>
          </cell>
          <cell r="BV739">
            <v>0</v>
          </cell>
          <cell r="BW739">
            <v>0</v>
          </cell>
          <cell r="CM739">
            <v>0</v>
          </cell>
          <cell r="CN739">
            <v>0</v>
          </cell>
          <cell r="CO739">
            <v>0</v>
          </cell>
          <cell r="CY739">
            <v>0</v>
          </cell>
          <cell r="CZ739">
            <v>0</v>
          </cell>
          <cell r="DA739">
            <v>0</v>
          </cell>
          <cell r="DQ739">
            <v>0</v>
          </cell>
          <cell r="DR739">
            <v>0</v>
          </cell>
          <cell r="DS739">
            <v>0</v>
          </cell>
          <cell r="EC739">
            <v>0</v>
          </cell>
          <cell r="ED739">
            <v>0</v>
          </cell>
          <cell r="EE739">
            <v>0</v>
          </cell>
          <cell r="EF739">
            <v>0</v>
          </cell>
          <cell r="EG739">
            <v>0</v>
          </cell>
          <cell r="EH739">
            <v>0</v>
          </cell>
          <cell r="EO739">
            <v>0</v>
          </cell>
          <cell r="EP739">
            <v>0</v>
          </cell>
          <cell r="EQ739">
            <v>0</v>
          </cell>
          <cell r="ER739">
            <v>0</v>
          </cell>
          <cell r="ES739">
            <v>0</v>
          </cell>
          <cell r="ET739">
            <v>0</v>
          </cell>
          <cell r="EU739">
            <v>0</v>
          </cell>
          <cell r="EV739">
            <v>0</v>
          </cell>
          <cell r="EW739">
            <v>0</v>
          </cell>
          <cell r="EX739">
            <v>0</v>
          </cell>
          <cell r="EY739">
            <v>0</v>
          </cell>
          <cell r="EZ739">
            <v>0</v>
          </cell>
        </row>
        <row r="764">
          <cell r="M764">
            <v>13265000</v>
          </cell>
          <cell r="N764">
            <v>0</v>
          </cell>
          <cell r="O764">
            <v>0</v>
          </cell>
          <cell r="AB764">
            <v>0</v>
          </cell>
          <cell r="AC764">
            <v>0</v>
          </cell>
          <cell r="AD764">
            <v>0</v>
          </cell>
          <cell r="BL764">
            <v>0</v>
          </cell>
          <cell r="BM764">
            <v>0</v>
          </cell>
          <cell r="BN764">
            <v>0</v>
          </cell>
          <cell r="BU764">
            <v>0</v>
          </cell>
          <cell r="BV764">
            <v>0</v>
          </cell>
          <cell r="BW764">
            <v>0</v>
          </cell>
          <cell r="CM764">
            <v>0</v>
          </cell>
          <cell r="CN764">
            <v>0</v>
          </cell>
          <cell r="CO764">
            <v>0</v>
          </cell>
          <cell r="CY764">
            <v>0</v>
          </cell>
          <cell r="CZ764">
            <v>0</v>
          </cell>
          <cell r="DA764">
            <v>0</v>
          </cell>
          <cell r="DQ764">
            <v>0</v>
          </cell>
          <cell r="DR764">
            <v>0</v>
          </cell>
          <cell r="DS764">
            <v>0</v>
          </cell>
          <cell r="EC764">
            <v>0</v>
          </cell>
          <cell r="ED764">
            <v>0</v>
          </cell>
          <cell r="EE764">
            <v>0</v>
          </cell>
          <cell r="EF764">
            <v>0</v>
          </cell>
          <cell r="EG764">
            <v>0</v>
          </cell>
          <cell r="EH764">
            <v>0</v>
          </cell>
          <cell r="EO764">
            <v>0</v>
          </cell>
          <cell r="EP764">
            <v>0</v>
          </cell>
          <cell r="EQ764">
            <v>0</v>
          </cell>
          <cell r="ER764">
            <v>0</v>
          </cell>
          <cell r="ES764">
            <v>0</v>
          </cell>
          <cell r="ET764">
            <v>0</v>
          </cell>
          <cell r="EU764">
            <v>0</v>
          </cell>
          <cell r="EV764">
            <v>0</v>
          </cell>
          <cell r="EW764">
            <v>0</v>
          </cell>
          <cell r="EX764">
            <v>0</v>
          </cell>
          <cell r="EY764">
            <v>0</v>
          </cell>
          <cell r="EZ764">
            <v>0</v>
          </cell>
        </row>
        <row r="789">
          <cell r="M789">
            <v>225600</v>
          </cell>
          <cell r="N789">
            <v>0</v>
          </cell>
          <cell r="O789">
            <v>0</v>
          </cell>
          <cell r="AB789">
            <v>0</v>
          </cell>
          <cell r="AC789">
            <v>0</v>
          </cell>
          <cell r="AD789">
            <v>0</v>
          </cell>
          <cell r="BL789">
            <v>0</v>
          </cell>
          <cell r="BM789">
            <v>0</v>
          </cell>
          <cell r="BN789">
            <v>0</v>
          </cell>
          <cell r="BU789">
            <v>0</v>
          </cell>
          <cell r="BV789">
            <v>0</v>
          </cell>
          <cell r="BW789">
            <v>0</v>
          </cell>
          <cell r="CM789">
            <v>0</v>
          </cell>
          <cell r="CN789">
            <v>0</v>
          </cell>
          <cell r="CO789">
            <v>0</v>
          </cell>
          <cell r="CY789">
            <v>0</v>
          </cell>
          <cell r="CZ789">
            <v>0</v>
          </cell>
          <cell r="DA789">
            <v>0</v>
          </cell>
          <cell r="DQ789">
            <v>0</v>
          </cell>
          <cell r="DR789">
            <v>0</v>
          </cell>
          <cell r="DS789">
            <v>0</v>
          </cell>
          <cell r="EC789">
            <v>0</v>
          </cell>
          <cell r="ED789">
            <v>0</v>
          </cell>
          <cell r="EE789">
            <v>0</v>
          </cell>
          <cell r="EF789">
            <v>0</v>
          </cell>
          <cell r="EG789">
            <v>0</v>
          </cell>
          <cell r="EH789">
            <v>0</v>
          </cell>
          <cell r="EO789">
            <v>0</v>
          </cell>
          <cell r="EP789">
            <v>0</v>
          </cell>
          <cell r="EQ789">
            <v>0</v>
          </cell>
          <cell r="ER789">
            <v>0</v>
          </cell>
          <cell r="ES789">
            <v>0</v>
          </cell>
          <cell r="ET789">
            <v>0</v>
          </cell>
          <cell r="EU789">
            <v>0</v>
          </cell>
          <cell r="EV789">
            <v>0</v>
          </cell>
          <cell r="EW789">
            <v>0</v>
          </cell>
          <cell r="EX789">
            <v>0</v>
          </cell>
          <cell r="EY789">
            <v>0</v>
          </cell>
          <cell r="EZ789">
            <v>0</v>
          </cell>
        </row>
        <row r="814">
          <cell r="M814">
            <v>0</v>
          </cell>
          <cell r="N814">
            <v>240000</v>
          </cell>
          <cell r="O814">
            <v>0</v>
          </cell>
          <cell r="AB814">
            <v>0</v>
          </cell>
          <cell r="AC814">
            <v>0</v>
          </cell>
          <cell r="AD814">
            <v>0</v>
          </cell>
          <cell r="BL814">
            <v>0</v>
          </cell>
          <cell r="BM814">
            <v>0</v>
          </cell>
          <cell r="BN814">
            <v>0</v>
          </cell>
          <cell r="BU814">
            <v>0</v>
          </cell>
          <cell r="BV814">
            <v>0</v>
          </cell>
          <cell r="BW814">
            <v>0</v>
          </cell>
          <cell r="CM814">
            <v>0</v>
          </cell>
          <cell r="CN814">
            <v>0</v>
          </cell>
          <cell r="CO814">
            <v>0</v>
          </cell>
          <cell r="CY814">
            <v>0</v>
          </cell>
          <cell r="CZ814">
            <v>0</v>
          </cell>
          <cell r="DA814">
            <v>0</v>
          </cell>
          <cell r="DQ814">
            <v>0</v>
          </cell>
          <cell r="DR814">
            <v>0</v>
          </cell>
          <cell r="DS814">
            <v>0</v>
          </cell>
          <cell r="EC814">
            <v>0</v>
          </cell>
          <cell r="ED814">
            <v>0</v>
          </cell>
          <cell r="EE814">
            <v>0</v>
          </cell>
          <cell r="EF814">
            <v>0</v>
          </cell>
          <cell r="EG814">
            <v>0</v>
          </cell>
          <cell r="EH814">
            <v>0</v>
          </cell>
          <cell r="EO814">
            <v>0</v>
          </cell>
          <cell r="EP814">
            <v>0</v>
          </cell>
          <cell r="EQ814">
            <v>0</v>
          </cell>
          <cell r="ER814">
            <v>0</v>
          </cell>
          <cell r="ES814">
            <v>0</v>
          </cell>
          <cell r="ET814">
            <v>0</v>
          </cell>
          <cell r="EU814">
            <v>0</v>
          </cell>
          <cell r="EV814">
            <v>0</v>
          </cell>
          <cell r="EW814">
            <v>0</v>
          </cell>
          <cell r="EX814">
            <v>0</v>
          </cell>
          <cell r="EY814">
            <v>0</v>
          </cell>
          <cell r="EZ814">
            <v>0</v>
          </cell>
        </row>
        <row r="837">
          <cell r="M837">
            <v>0</v>
          </cell>
          <cell r="N837">
            <v>0</v>
          </cell>
          <cell r="O837">
            <v>0</v>
          </cell>
          <cell r="AB837">
            <v>0</v>
          </cell>
          <cell r="AC837">
            <v>0</v>
          </cell>
          <cell r="AD837">
            <v>0</v>
          </cell>
          <cell r="BL837">
            <v>0</v>
          </cell>
          <cell r="BM837">
            <v>0</v>
          </cell>
          <cell r="BN837">
            <v>0</v>
          </cell>
          <cell r="BU837">
            <v>0</v>
          </cell>
          <cell r="BV837">
            <v>0</v>
          </cell>
          <cell r="BW837">
            <v>0</v>
          </cell>
          <cell r="CM837">
            <v>0</v>
          </cell>
          <cell r="CN837">
            <v>0</v>
          </cell>
          <cell r="CO837">
            <v>0</v>
          </cell>
          <cell r="CY837">
            <v>0</v>
          </cell>
          <cell r="CZ837">
            <v>0</v>
          </cell>
          <cell r="DA837">
            <v>0</v>
          </cell>
          <cell r="DQ837">
            <v>0</v>
          </cell>
          <cell r="DR837">
            <v>0</v>
          </cell>
          <cell r="DS837">
            <v>0</v>
          </cell>
          <cell r="EC837">
            <v>0</v>
          </cell>
          <cell r="ED837">
            <v>0</v>
          </cell>
          <cell r="EE837">
            <v>0</v>
          </cell>
          <cell r="EF837">
            <v>0</v>
          </cell>
          <cell r="EG837">
            <v>0</v>
          </cell>
          <cell r="EH837">
            <v>0</v>
          </cell>
          <cell r="EO837">
            <v>0</v>
          </cell>
          <cell r="EP837">
            <v>0</v>
          </cell>
          <cell r="EQ837">
            <v>0</v>
          </cell>
          <cell r="ER837">
            <v>0</v>
          </cell>
          <cell r="ES837">
            <v>0</v>
          </cell>
          <cell r="ET837">
            <v>0</v>
          </cell>
          <cell r="EU837">
            <v>0</v>
          </cell>
          <cell r="EV837">
            <v>0</v>
          </cell>
          <cell r="EW837">
            <v>0</v>
          </cell>
          <cell r="EX837">
            <v>0</v>
          </cell>
          <cell r="EY837">
            <v>0</v>
          </cell>
          <cell r="EZ837">
            <v>0</v>
          </cell>
        </row>
        <row r="859">
          <cell r="M859">
            <v>0</v>
          </cell>
          <cell r="N859">
            <v>0</v>
          </cell>
          <cell r="O859">
            <v>0</v>
          </cell>
          <cell r="AB859">
            <v>0</v>
          </cell>
          <cell r="AC859">
            <v>0</v>
          </cell>
          <cell r="AD859">
            <v>0</v>
          </cell>
          <cell r="BL859">
            <v>0</v>
          </cell>
          <cell r="BM859">
            <v>0</v>
          </cell>
          <cell r="BN859">
            <v>0</v>
          </cell>
          <cell r="BU859">
            <v>0</v>
          </cell>
          <cell r="BV859">
            <v>0</v>
          </cell>
          <cell r="BW859">
            <v>0</v>
          </cell>
          <cell r="CM859">
            <v>0</v>
          </cell>
          <cell r="CN859">
            <v>0</v>
          </cell>
          <cell r="CO859">
            <v>0</v>
          </cell>
          <cell r="CY859">
            <v>0</v>
          </cell>
          <cell r="CZ859">
            <v>0</v>
          </cell>
          <cell r="DA859">
            <v>0</v>
          </cell>
          <cell r="DQ859">
            <v>0</v>
          </cell>
          <cell r="DR859">
            <v>0</v>
          </cell>
          <cell r="DS859">
            <v>0</v>
          </cell>
          <cell r="EC859">
            <v>0</v>
          </cell>
          <cell r="ED859">
            <v>0</v>
          </cell>
          <cell r="EE859">
            <v>0</v>
          </cell>
          <cell r="EF859">
            <v>0</v>
          </cell>
          <cell r="EG859">
            <v>0</v>
          </cell>
          <cell r="EH859">
            <v>0</v>
          </cell>
          <cell r="EO859">
            <v>0</v>
          </cell>
          <cell r="EP859">
            <v>0</v>
          </cell>
          <cell r="EQ859">
            <v>0</v>
          </cell>
          <cell r="ER859">
            <v>0</v>
          </cell>
          <cell r="ES859">
            <v>0</v>
          </cell>
          <cell r="ET859">
            <v>0</v>
          </cell>
          <cell r="EU859">
            <v>0</v>
          </cell>
          <cell r="EV859">
            <v>0</v>
          </cell>
          <cell r="EW859">
            <v>0</v>
          </cell>
          <cell r="EX859">
            <v>0</v>
          </cell>
          <cell r="EY859">
            <v>0</v>
          </cell>
          <cell r="EZ859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AB903">
            <v>0</v>
          </cell>
          <cell r="AC903">
            <v>0</v>
          </cell>
          <cell r="AD903">
            <v>0</v>
          </cell>
          <cell r="BL903">
            <v>0</v>
          </cell>
          <cell r="BM903">
            <v>0</v>
          </cell>
          <cell r="BN903">
            <v>0</v>
          </cell>
          <cell r="BU903">
            <v>0</v>
          </cell>
          <cell r="BV903">
            <v>0</v>
          </cell>
          <cell r="BW903">
            <v>0</v>
          </cell>
          <cell r="CM903">
            <v>0</v>
          </cell>
          <cell r="CN903">
            <v>0</v>
          </cell>
          <cell r="CO903">
            <v>0</v>
          </cell>
          <cell r="CY903">
            <v>0</v>
          </cell>
          <cell r="CZ903">
            <v>0</v>
          </cell>
          <cell r="DA903">
            <v>0</v>
          </cell>
          <cell r="DQ903">
            <v>0</v>
          </cell>
          <cell r="DR903">
            <v>0</v>
          </cell>
          <cell r="DS903">
            <v>0</v>
          </cell>
          <cell r="EC903">
            <v>0</v>
          </cell>
          <cell r="ED903">
            <v>0</v>
          </cell>
          <cell r="EE903">
            <v>0</v>
          </cell>
          <cell r="EF903">
            <v>0</v>
          </cell>
          <cell r="EG903">
            <v>0</v>
          </cell>
          <cell r="EH903">
            <v>0</v>
          </cell>
          <cell r="EO903">
            <v>0</v>
          </cell>
          <cell r="EP903">
            <v>0</v>
          </cell>
          <cell r="EQ903">
            <v>0</v>
          </cell>
          <cell r="ER903">
            <v>0</v>
          </cell>
          <cell r="ES903">
            <v>0</v>
          </cell>
          <cell r="ET903">
            <v>0</v>
          </cell>
          <cell r="EU903">
            <v>0</v>
          </cell>
          <cell r="EV903">
            <v>0</v>
          </cell>
          <cell r="EW903">
            <v>0</v>
          </cell>
          <cell r="EX903">
            <v>0</v>
          </cell>
          <cell r="EY903">
            <v>0</v>
          </cell>
          <cell r="EZ903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AB928">
            <v>0</v>
          </cell>
          <cell r="AC928">
            <v>0</v>
          </cell>
          <cell r="AD928">
            <v>0</v>
          </cell>
          <cell r="BL928">
            <v>0</v>
          </cell>
          <cell r="BM928">
            <v>0</v>
          </cell>
          <cell r="BN928">
            <v>0</v>
          </cell>
          <cell r="BU928">
            <v>0</v>
          </cell>
          <cell r="BV928">
            <v>0</v>
          </cell>
          <cell r="BW928">
            <v>0</v>
          </cell>
          <cell r="CM928">
            <v>0</v>
          </cell>
          <cell r="CN928">
            <v>0</v>
          </cell>
          <cell r="CO928">
            <v>0</v>
          </cell>
          <cell r="CY928">
            <v>0</v>
          </cell>
          <cell r="CZ928">
            <v>0</v>
          </cell>
          <cell r="DA928">
            <v>0</v>
          </cell>
          <cell r="DQ928">
            <v>0</v>
          </cell>
          <cell r="DR928">
            <v>0</v>
          </cell>
          <cell r="DS928">
            <v>0</v>
          </cell>
          <cell r="EC928">
            <v>0</v>
          </cell>
          <cell r="ED928">
            <v>0</v>
          </cell>
          <cell r="EE928">
            <v>0</v>
          </cell>
          <cell r="EF928">
            <v>0</v>
          </cell>
          <cell r="EG928">
            <v>0</v>
          </cell>
          <cell r="EH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0</v>
          </cell>
          <cell r="EW928">
            <v>0</v>
          </cell>
          <cell r="EX928">
            <v>0</v>
          </cell>
          <cell r="EY928">
            <v>0</v>
          </cell>
          <cell r="EZ928">
            <v>0</v>
          </cell>
        </row>
        <row r="982">
          <cell r="M982">
            <v>0</v>
          </cell>
          <cell r="N982">
            <v>0</v>
          </cell>
          <cell r="O982">
            <v>0</v>
          </cell>
          <cell r="AB982">
            <v>0</v>
          </cell>
          <cell r="AC982">
            <v>0</v>
          </cell>
          <cell r="AD982">
            <v>0</v>
          </cell>
          <cell r="BL982">
            <v>0</v>
          </cell>
          <cell r="BM982">
            <v>0</v>
          </cell>
          <cell r="BN982">
            <v>0</v>
          </cell>
          <cell r="BU982">
            <v>0</v>
          </cell>
          <cell r="BV982">
            <v>0</v>
          </cell>
          <cell r="BW982">
            <v>0</v>
          </cell>
          <cell r="CM982">
            <v>0</v>
          </cell>
          <cell r="CN982">
            <v>0</v>
          </cell>
          <cell r="CO982">
            <v>0</v>
          </cell>
          <cell r="CY982">
            <v>0</v>
          </cell>
          <cell r="CZ982">
            <v>0</v>
          </cell>
          <cell r="DA982">
            <v>0</v>
          </cell>
          <cell r="DQ982">
            <v>0</v>
          </cell>
          <cell r="DR982">
            <v>0</v>
          </cell>
          <cell r="DS982">
            <v>0</v>
          </cell>
          <cell r="EC982">
            <v>0</v>
          </cell>
          <cell r="ED982">
            <v>0</v>
          </cell>
          <cell r="EE982">
            <v>0</v>
          </cell>
          <cell r="EF982">
            <v>0</v>
          </cell>
          <cell r="EG982">
            <v>0</v>
          </cell>
          <cell r="EH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0</v>
          </cell>
          <cell r="EW982">
            <v>0</v>
          </cell>
          <cell r="EX982">
            <v>0</v>
          </cell>
          <cell r="EY982">
            <v>0</v>
          </cell>
          <cell r="EZ982">
            <v>0</v>
          </cell>
        </row>
        <row r="1007">
          <cell r="M1007">
            <v>0</v>
          </cell>
          <cell r="N1007">
            <v>0</v>
          </cell>
          <cell r="O1007">
            <v>0</v>
          </cell>
          <cell r="AB1007">
            <v>0</v>
          </cell>
          <cell r="AC1007">
            <v>0</v>
          </cell>
          <cell r="AD1007">
            <v>0</v>
          </cell>
          <cell r="BL1007">
            <v>0</v>
          </cell>
          <cell r="BM1007">
            <v>0</v>
          </cell>
          <cell r="BN1007">
            <v>0</v>
          </cell>
          <cell r="BU1007">
            <v>0</v>
          </cell>
          <cell r="BV1007">
            <v>0</v>
          </cell>
          <cell r="BW1007">
            <v>0</v>
          </cell>
          <cell r="CM1007">
            <v>0</v>
          </cell>
          <cell r="CN1007">
            <v>0</v>
          </cell>
          <cell r="CO1007">
            <v>0</v>
          </cell>
          <cell r="CY1007">
            <v>0</v>
          </cell>
          <cell r="CZ1007">
            <v>0</v>
          </cell>
          <cell r="DA1007">
            <v>0</v>
          </cell>
          <cell r="DQ1007">
            <v>0</v>
          </cell>
          <cell r="DR1007">
            <v>0</v>
          </cell>
          <cell r="DS1007">
            <v>0</v>
          </cell>
          <cell r="EC1007">
            <v>0</v>
          </cell>
          <cell r="ED1007">
            <v>0</v>
          </cell>
          <cell r="EE1007">
            <v>0</v>
          </cell>
          <cell r="EF1007">
            <v>0</v>
          </cell>
          <cell r="EG1007">
            <v>0</v>
          </cell>
          <cell r="EH1007">
            <v>0</v>
          </cell>
          <cell r="EO1007">
            <v>0</v>
          </cell>
          <cell r="EP1007">
            <v>0</v>
          </cell>
          <cell r="EQ1007">
            <v>0</v>
          </cell>
          <cell r="ER1007">
            <v>0</v>
          </cell>
          <cell r="ES1007">
            <v>0</v>
          </cell>
          <cell r="ET1007">
            <v>0</v>
          </cell>
          <cell r="EU1007">
            <v>0</v>
          </cell>
          <cell r="EV1007">
            <v>0</v>
          </cell>
          <cell r="EW1007">
            <v>0</v>
          </cell>
          <cell r="EX1007">
            <v>0</v>
          </cell>
          <cell r="EY1007">
            <v>0</v>
          </cell>
          <cell r="EZ1007">
            <v>0</v>
          </cell>
        </row>
        <row r="1063">
          <cell r="M1063">
            <v>0</v>
          </cell>
          <cell r="N1063">
            <v>0</v>
          </cell>
          <cell r="O1063">
            <v>0</v>
          </cell>
          <cell r="AB1063">
            <v>0</v>
          </cell>
          <cell r="AC1063">
            <v>0</v>
          </cell>
          <cell r="AD1063">
            <v>0</v>
          </cell>
          <cell r="BL1063">
            <v>0</v>
          </cell>
          <cell r="BM1063">
            <v>0</v>
          </cell>
          <cell r="BN1063">
            <v>0</v>
          </cell>
          <cell r="BU1063">
            <v>0</v>
          </cell>
          <cell r="BV1063">
            <v>0</v>
          </cell>
          <cell r="BW1063">
            <v>0</v>
          </cell>
          <cell r="CM1063">
            <v>0</v>
          </cell>
          <cell r="CN1063">
            <v>0</v>
          </cell>
          <cell r="CO1063">
            <v>0</v>
          </cell>
          <cell r="CY1063">
            <v>0</v>
          </cell>
          <cell r="CZ1063">
            <v>0</v>
          </cell>
          <cell r="DA1063">
            <v>0</v>
          </cell>
          <cell r="DQ1063">
            <v>0</v>
          </cell>
          <cell r="DR1063">
            <v>0</v>
          </cell>
          <cell r="DS1063">
            <v>0</v>
          </cell>
          <cell r="EC1063">
            <v>0</v>
          </cell>
          <cell r="ED1063">
            <v>0</v>
          </cell>
          <cell r="EE1063">
            <v>0</v>
          </cell>
          <cell r="EF1063">
            <v>0</v>
          </cell>
          <cell r="EG1063">
            <v>0</v>
          </cell>
          <cell r="EH1063">
            <v>0</v>
          </cell>
          <cell r="EO1063">
            <v>0</v>
          </cell>
          <cell r="EP1063">
            <v>0</v>
          </cell>
          <cell r="EQ1063">
            <v>0</v>
          </cell>
          <cell r="ER1063">
            <v>0</v>
          </cell>
          <cell r="ES1063">
            <v>0</v>
          </cell>
          <cell r="ET1063">
            <v>0</v>
          </cell>
          <cell r="EU1063">
            <v>0</v>
          </cell>
          <cell r="EV1063">
            <v>0</v>
          </cell>
          <cell r="EW1063">
            <v>0</v>
          </cell>
          <cell r="EX1063">
            <v>0</v>
          </cell>
          <cell r="EY1063">
            <v>0</v>
          </cell>
          <cell r="EZ1063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AB1113">
            <v>0</v>
          </cell>
          <cell r="AC1113">
            <v>0</v>
          </cell>
          <cell r="AD1113">
            <v>0</v>
          </cell>
          <cell r="BL1113">
            <v>0</v>
          </cell>
          <cell r="BM1113">
            <v>0</v>
          </cell>
          <cell r="BN1113">
            <v>0</v>
          </cell>
          <cell r="BU1113">
            <v>0</v>
          </cell>
          <cell r="BV1113">
            <v>0</v>
          </cell>
          <cell r="BW1113">
            <v>0</v>
          </cell>
          <cell r="CM1113">
            <v>0</v>
          </cell>
          <cell r="CN1113">
            <v>0</v>
          </cell>
          <cell r="CO1113">
            <v>0</v>
          </cell>
          <cell r="CY1113">
            <v>0</v>
          </cell>
          <cell r="CZ1113">
            <v>0</v>
          </cell>
          <cell r="DA1113">
            <v>0</v>
          </cell>
          <cell r="DQ1113">
            <v>0</v>
          </cell>
          <cell r="DR1113">
            <v>0</v>
          </cell>
          <cell r="DS1113">
            <v>0</v>
          </cell>
          <cell r="EC1113">
            <v>0</v>
          </cell>
          <cell r="ED1113">
            <v>0</v>
          </cell>
          <cell r="EE1113">
            <v>0</v>
          </cell>
          <cell r="EF1113">
            <v>0</v>
          </cell>
          <cell r="EG1113">
            <v>0</v>
          </cell>
          <cell r="EH1113">
            <v>0</v>
          </cell>
          <cell r="EO1113">
            <v>0</v>
          </cell>
          <cell r="EP1113">
            <v>0</v>
          </cell>
          <cell r="EQ1113">
            <v>0</v>
          </cell>
          <cell r="ER1113">
            <v>0</v>
          </cell>
          <cell r="ES1113">
            <v>0</v>
          </cell>
          <cell r="ET1113">
            <v>0</v>
          </cell>
          <cell r="EU1113">
            <v>0</v>
          </cell>
          <cell r="EV1113">
            <v>0</v>
          </cell>
          <cell r="EW1113">
            <v>0</v>
          </cell>
          <cell r="EX1113">
            <v>0</v>
          </cell>
          <cell r="EY1113">
            <v>0</v>
          </cell>
          <cell r="EZ1113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AB1138">
            <v>0</v>
          </cell>
          <cell r="AC1138">
            <v>0</v>
          </cell>
          <cell r="AD1138">
            <v>0</v>
          </cell>
          <cell r="BL1138">
            <v>0</v>
          </cell>
          <cell r="BM1138">
            <v>0</v>
          </cell>
          <cell r="BN1138">
            <v>0</v>
          </cell>
          <cell r="BU1138">
            <v>0</v>
          </cell>
          <cell r="BV1138">
            <v>0</v>
          </cell>
          <cell r="BW1138">
            <v>0</v>
          </cell>
          <cell r="CM1138">
            <v>0</v>
          </cell>
          <cell r="CN1138">
            <v>0</v>
          </cell>
          <cell r="CO1138">
            <v>0</v>
          </cell>
          <cell r="CY1138">
            <v>0</v>
          </cell>
          <cell r="CZ1138">
            <v>0</v>
          </cell>
          <cell r="DA1138">
            <v>0</v>
          </cell>
          <cell r="DQ1138">
            <v>0</v>
          </cell>
          <cell r="DR1138">
            <v>0</v>
          </cell>
          <cell r="DS1138">
            <v>0</v>
          </cell>
          <cell r="EC1138">
            <v>0</v>
          </cell>
          <cell r="ED1138">
            <v>0</v>
          </cell>
          <cell r="EE1138">
            <v>0</v>
          </cell>
          <cell r="EF1138">
            <v>0</v>
          </cell>
          <cell r="EG1138">
            <v>0</v>
          </cell>
          <cell r="EH1138">
            <v>0</v>
          </cell>
          <cell r="EO1138">
            <v>0</v>
          </cell>
          <cell r="EP1138">
            <v>0</v>
          </cell>
          <cell r="EQ1138">
            <v>0</v>
          </cell>
          <cell r="ER1138">
            <v>0</v>
          </cell>
          <cell r="ES1138">
            <v>0</v>
          </cell>
          <cell r="ET1138">
            <v>0</v>
          </cell>
          <cell r="EU1138">
            <v>0</v>
          </cell>
          <cell r="EV1138">
            <v>0</v>
          </cell>
          <cell r="EW1138">
            <v>0</v>
          </cell>
          <cell r="EX1138">
            <v>0</v>
          </cell>
          <cell r="EY1138">
            <v>0</v>
          </cell>
          <cell r="EZ1138">
            <v>0</v>
          </cell>
        </row>
        <row r="1210">
          <cell r="M1210">
            <v>0</v>
          </cell>
          <cell r="N1210">
            <v>0</v>
          </cell>
          <cell r="O1210">
            <v>0</v>
          </cell>
          <cell r="AB1210">
            <v>0</v>
          </cell>
          <cell r="AC1210">
            <v>0</v>
          </cell>
          <cell r="AD1210">
            <v>0</v>
          </cell>
          <cell r="BL1210">
            <v>0</v>
          </cell>
          <cell r="BM1210">
            <v>0</v>
          </cell>
          <cell r="BN1210">
            <v>0</v>
          </cell>
          <cell r="BU1210">
            <v>0</v>
          </cell>
          <cell r="BV1210">
            <v>0</v>
          </cell>
          <cell r="BW1210">
            <v>0</v>
          </cell>
          <cell r="CM1210">
            <v>0</v>
          </cell>
          <cell r="CN1210">
            <v>0</v>
          </cell>
          <cell r="CO1210">
            <v>0</v>
          </cell>
          <cell r="CY1210">
            <v>0</v>
          </cell>
          <cell r="CZ1210">
            <v>0</v>
          </cell>
          <cell r="DA1210">
            <v>0</v>
          </cell>
          <cell r="DQ1210">
            <v>0</v>
          </cell>
          <cell r="DR1210">
            <v>0</v>
          </cell>
          <cell r="DS1210">
            <v>0</v>
          </cell>
          <cell r="EC1210">
            <v>0</v>
          </cell>
          <cell r="ED1210">
            <v>0</v>
          </cell>
          <cell r="EE1210">
            <v>0</v>
          </cell>
          <cell r="EF1210">
            <v>0</v>
          </cell>
          <cell r="EG1210">
            <v>0</v>
          </cell>
          <cell r="EH1210">
            <v>0</v>
          </cell>
          <cell r="EO1210">
            <v>0</v>
          </cell>
          <cell r="EP1210">
            <v>0</v>
          </cell>
          <cell r="EQ1210">
            <v>0</v>
          </cell>
          <cell r="ER1210">
            <v>0</v>
          </cell>
          <cell r="ES1210">
            <v>0</v>
          </cell>
          <cell r="ET1210">
            <v>0</v>
          </cell>
          <cell r="EU1210">
            <v>0</v>
          </cell>
          <cell r="EV1210">
            <v>0</v>
          </cell>
          <cell r="EW1210">
            <v>0</v>
          </cell>
          <cell r="EX1210">
            <v>0</v>
          </cell>
          <cell r="EY1210">
            <v>0</v>
          </cell>
          <cell r="EZ1210">
            <v>0</v>
          </cell>
        </row>
        <row r="1236">
          <cell r="M1236">
            <v>0</v>
          </cell>
          <cell r="N1236">
            <v>0</v>
          </cell>
          <cell r="O1236">
            <v>0</v>
          </cell>
          <cell r="AB1236">
            <v>0</v>
          </cell>
          <cell r="AC1236">
            <v>0</v>
          </cell>
          <cell r="AD1236">
            <v>0</v>
          </cell>
          <cell r="BL1236">
            <v>0</v>
          </cell>
          <cell r="BM1236">
            <v>0</v>
          </cell>
          <cell r="BN1236">
            <v>0</v>
          </cell>
          <cell r="BU1236">
            <v>0</v>
          </cell>
          <cell r="BV1236">
            <v>0</v>
          </cell>
          <cell r="BW1236">
            <v>0</v>
          </cell>
          <cell r="CM1236">
            <v>0</v>
          </cell>
          <cell r="CN1236">
            <v>0</v>
          </cell>
          <cell r="CO1236">
            <v>0</v>
          </cell>
          <cell r="CY1236">
            <v>0</v>
          </cell>
          <cell r="CZ1236">
            <v>0</v>
          </cell>
          <cell r="DA1236">
            <v>0</v>
          </cell>
          <cell r="DQ1236">
            <v>0</v>
          </cell>
          <cell r="DR1236">
            <v>0</v>
          </cell>
          <cell r="DS1236">
            <v>0</v>
          </cell>
          <cell r="EC1236">
            <v>0</v>
          </cell>
          <cell r="ED1236">
            <v>0</v>
          </cell>
          <cell r="EE1236">
            <v>0</v>
          </cell>
          <cell r="EF1236">
            <v>0</v>
          </cell>
          <cell r="EG1236">
            <v>0</v>
          </cell>
          <cell r="EH1236">
            <v>0</v>
          </cell>
          <cell r="EO1236">
            <v>0</v>
          </cell>
          <cell r="EP1236">
            <v>0</v>
          </cell>
          <cell r="EQ1236">
            <v>0</v>
          </cell>
          <cell r="ER1236">
            <v>0</v>
          </cell>
          <cell r="ES1236">
            <v>0</v>
          </cell>
          <cell r="ET1236">
            <v>0</v>
          </cell>
          <cell r="EU1236">
            <v>0</v>
          </cell>
          <cell r="EV1236">
            <v>0</v>
          </cell>
          <cell r="EW1236">
            <v>0</v>
          </cell>
          <cell r="EX1236">
            <v>0</v>
          </cell>
          <cell r="EY1236">
            <v>0</v>
          </cell>
          <cell r="EZ1236">
            <v>0</v>
          </cell>
        </row>
        <row r="1294">
          <cell r="M1294">
            <v>0</v>
          </cell>
          <cell r="N1294">
            <v>0</v>
          </cell>
          <cell r="O1294">
            <v>0</v>
          </cell>
          <cell r="AB1294">
            <v>0</v>
          </cell>
          <cell r="AC1294">
            <v>0</v>
          </cell>
          <cell r="AD1294">
            <v>0</v>
          </cell>
          <cell r="BL1294">
            <v>0</v>
          </cell>
          <cell r="BM1294">
            <v>0</v>
          </cell>
          <cell r="BN1294">
            <v>0</v>
          </cell>
          <cell r="BU1294">
            <v>80100000</v>
          </cell>
          <cell r="BV1294">
            <v>0</v>
          </cell>
          <cell r="BW1294">
            <v>0</v>
          </cell>
          <cell r="CM1294">
            <v>0</v>
          </cell>
          <cell r="CN1294">
            <v>0</v>
          </cell>
          <cell r="CO1294">
            <v>0</v>
          </cell>
          <cell r="CY1294">
            <v>0</v>
          </cell>
          <cell r="CZ1294">
            <v>0</v>
          </cell>
          <cell r="DA1294">
            <v>0</v>
          </cell>
          <cell r="DQ1294">
            <v>0</v>
          </cell>
          <cell r="DR1294">
            <v>0</v>
          </cell>
          <cell r="DS1294">
            <v>0</v>
          </cell>
          <cell r="EC1294">
            <v>0</v>
          </cell>
          <cell r="ED1294">
            <v>0</v>
          </cell>
          <cell r="EE1294">
            <v>0</v>
          </cell>
          <cell r="EF1294">
            <v>0</v>
          </cell>
          <cell r="EG1294">
            <v>0</v>
          </cell>
          <cell r="EH1294">
            <v>0</v>
          </cell>
          <cell r="EO1294">
            <v>0</v>
          </cell>
          <cell r="EP1294">
            <v>0</v>
          </cell>
          <cell r="EQ1294">
            <v>0</v>
          </cell>
          <cell r="ER1294">
            <v>0</v>
          </cell>
          <cell r="ES1294">
            <v>0</v>
          </cell>
          <cell r="ET1294">
            <v>0</v>
          </cell>
          <cell r="EU1294">
            <v>0</v>
          </cell>
          <cell r="EV1294">
            <v>0</v>
          </cell>
          <cell r="EW1294">
            <v>0</v>
          </cell>
          <cell r="EX1294">
            <v>0</v>
          </cell>
          <cell r="EY1294">
            <v>0</v>
          </cell>
          <cell r="EZ1294">
            <v>0</v>
          </cell>
        </row>
        <row r="1340">
          <cell r="M1340">
            <v>558167639</v>
          </cell>
          <cell r="N1340">
            <v>1378000</v>
          </cell>
          <cell r="O1340">
            <v>0</v>
          </cell>
          <cell r="AB1340">
            <v>0</v>
          </cell>
          <cell r="AC1340">
            <v>0</v>
          </cell>
          <cell r="AD1340">
            <v>0</v>
          </cell>
          <cell r="BL1340">
            <v>0</v>
          </cell>
          <cell r="BM1340">
            <v>0</v>
          </cell>
          <cell r="BN1340">
            <v>0</v>
          </cell>
          <cell r="BU1340">
            <v>0</v>
          </cell>
          <cell r="BV1340">
            <v>0</v>
          </cell>
          <cell r="BW1340">
            <v>0</v>
          </cell>
          <cell r="CM1340">
            <v>0</v>
          </cell>
          <cell r="CN1340">
            <v>0</v>
          </cell>
          <cell r="CO1340">
            <v>0</v>
          </cell>
          <cell r="CY1340">
            <v>0</v>
          </cell>
          <cell r="CZ1340">
            <v>0</v>
          </cell>
          <cell r="DA1340">
            <v>0</v>
          </cell>
          <cell r="DQ1340">
            <v>0</v>
          </cell>
          <cell r="DR1340">
            <v>0</v>
          </cell>
          <cell r="DS1340">
            <v>0</v>
          </cell>
          <cell r="EC1340">
            <v>0</v>
          </cell>
          <cell r="ED1340">
            <v>0</v>
          </cell>
          <cell r="EE1340">
            <v>0</v>
          </cell>
          <cell r="EF1340">
            <v>0</v>
          </cell>
          <cell r="EG1340">
            <v>0</v>
          </cell>
          <cell r="EH1340">
            <v>0</v>
          </cell>
          <cell r="EO1340">
            <v>51667000</v>
          </cell>
          <cell r="EP1340">
            <v>0</v>
          </cell>
          <cell r="EQ1340">
            <v>0</v>
          </cell>
          <cell r="ER1340">
            <v>0</v>
          </cell>
          <cell r="ES1340">
            <v>0</v>
          </cell>
          <cell r="ET1340">
            <v>0</v>
          </cell>
          <cell r="EU1340">
            <v>0</v>
          </cell>
          <cell r="EV1340">
            <v>0</v>
          </cell>
          <cell r="EW1340">
            <v>0</v>
          </cell>
          <cell r="EX1340">
            <v>0</v>
          </cell>
          <cell r="EY1340">
            <v>0</v>
          </cell>
          <cell r="EZ1340">
            <v>0</v>
          </cell>
        </row>
        <row r="1398">
          <cell r="M1398">
            <v>1500000</v>
          </cell>
          <cell r="N1398">
            <v>0</v>
          </cell>
          <cell r="O1398">
            <v>0</v>
          </cell>
          <cell r="AB1398">
            <v>0</v>
          </cell>
          <cell r="AC1398">
            <v>0</v>
          </cell>
          <cell r="AD1398">
            <v>0</v>
          </cell>
          <cell r="BL1398">
            <v>0</v>
          </cell>
          <cell r="BM1398">
            <v>0</v>
          </cell>
          <cell r="BN1398">
            <v>0</v>
          </cell>
          <cell r="BU1398">
            <v>0</v>
          </cell>
          <cell r="BV1398">
            <v>0</v>
          </cell>
          <cell r="BW1398">
            <v>0</v>
          </cell>
          <cell r="CM1398">
            <v>0</v>
          </cell>
          <cell r="CN1398">
            <v>0</v>
          </cell>
          <cell r="CO1398">
            <v>0</v>
          </cell>
          <cell r="CY1398">
            <v>0</v>
          </cell>
          <cell r="CZ1398">
            <v>0</v>
          </cell>
          <cell r="DA1398">
            <v>0</v>
          </cell>
          <cell r="DQ1398">
            <v>0</v>
          </cell>
          <cell r="DR1398">
            <v>0</v>
          </cell>
          <cell r="DS1398">
            <v>0</v>
          </cell>
          <cell r="EC1398">
            <v>0</v>
          </cell>
          <cell r="ED1398">
            <v>0</v>
          </cell>
          <cell r="EE1398">
            <v>0</v>
          </cell>
          <cell r="EF1398">
            <v>0</v>
          </cell>
          <cell r="EG1398">
            <v>0</v>
          </cell>
          <cell r="EH1398">
            <v>0</v>
          </cell>
          <cell r="EO1398">
            <v>0</v>
          </cell>
          <cell r="EP1398">
            <v>0</v>
          </cell>
          <cell r="EQ1398">
            <v>0</v>
          </cell>
          <cell r="ER1398">
            <v>0</v>
          </cell>
          <cell r="ES1398">
            <v>0</v>
          </cell>
          <cell r="ET1398">
            <v>0</v>
          </cell>
          <cell r="EU1398">
            <v>0</v>
          </cell>
          <cell r="EV1398">
            <v>0</v>
          </cell>
          <cell r="EW1398">
            <v>0</v>
          </cell>
          <cell r="EX1398">
            <v>0</v>
          </cell>
          <cell r="EY1398">
            <v>0</v>
          </cell>
          <cell r="EZ1398">
            <v>0</v>
          </cell>
        </row>
        <row r="1423">
          <cell r="M1423">
            <v>0</v>
          </cell>
          <cell r="N1423">
            <v>0</v>
          </cell>
          <cell r="O1423">
            <v>0</v>
          </cell>
          <cell r="AB1423">
            <v>0</v>
          </cell>
          <cell r="AC1423">
            <v>0</v>
          </cell>
          <cell r="AD1423">
            <v>0</v>
          </cell>
          <cell r="BL1423">
            <v>0</v>
          </cell>
          <cell r="BM1423">
            <v>0</v>
          </cell>
          <cell r="BN1423">
            <v>0</v>
          </cell>
          <cell r="BU1423">
            <v>0</v>
          </cell>
          <cell r="BV1423">
            <v>0</v>
          </cell>
          <cell r="BW1423">
            <v>0</v>
          </cell>
          <cell r="CM1423">
            <v>0</v>
          </cell>
          <cell r="CN1423">
            <v>112833301</v>
          </cell>
          <cell r="CO1423">
            <v>0</v>
          </cell>
          <cell r="CY1423">
            <v>0</v>
          </cell>
          <cell r="CZ1423">
            <v>0</v>
          </cell>
          <cell r="DA1423">
            <v>0</v>
          </cell>
          <cell r="DQ1423">
            <v>0</v>
          </cell>
          <cell r="DR1423">
            <v>0</v>
          </cell>
          <cell r="DS1423">
            <v>0</v>
          </cell>
          <cell r="EC1423">
            <v>0</v>
          </cell>
          <cell r="ED1423">
            <v>0</v>
          </cell>
          <cell r="EE1423">
            <v>0</v>
          </cell>
          <cell r="EF1423">
            <v>0</v>
          </cell>
          <cell r="EG1423">
            <v>0</v>
          </cell>
          <cell r="EH1423">
            <v>0</v>
          </cell>
          <cell r="EO1423">
            <v>0</v>
          </cell>
          <cell r="EP1423">
            <v>0</v>
          </cell>
          <cell r="EQ1423">
            <v>0</v>
          </cell>
          <cell r="ER1423">
            <v>0</v>
          </cell>
          <cell r="ES1423">
            <v>0</v>
          </cell>
          <cell r="ET1423">
            <v>0</v>
          </cell>
          <cell r="EU1423">
            <v>0</v>
          </cell>
          <cell r="EV1423">
            <v>0</v>
          </cell>
          <cell r="EW1423">
            <v>0</v>
          </cell>
          <cell r="EX1423">
            <v>0</v>
          </cell>
          <cell r="EY1423">
            <v>0</v>
          </cell>
          <cell r="EZ1423">
            <v>0</v>
          </cell>
        </row>
        <row r="1448">
          <cell r="M1448">
            <v>0</v>
          </cell>
          <cell r="N1448">
            <v>0</v>
          </cell>
          <cell r="O1448">
            <v>0</v>
          </cell>
          <cell r="AB1448">
            <v>0</v>
          </cell>
          <cell r="AC1448">
            <v>0</v>
          </cell>
          <cell r="AD1448">
            <v>0</v>
          </cell>
          <cell r="BL1448">
            <v>0</v>
          </cell>
          <cell r="BM1448">
            <v>0</v>
          </cell>
          <cell r="BN1448">
            <v>0</v>
          </cell>
          <cell r="BU1448">
            <v>0</v>
          </cell>
          <cell r="BV1448">
            <v>0</v>
          </cell>
          <cell r="BW1448">
            <v>0</v>
          </cell>
          <cell r="CM1448">
            <v>0</v>
          </cell>
          <cell r="CN1448">
            <v>4000000</v>
          </cell>
          <cell r="CO1448">
            <v>0</v>
          </cell>
          <cell r="CY1448">
            <v>0</v>
          </cell>
          <cell r="CZ1448">
            <v>0</v>
          </cell>
          <cell r="DA1448">
            <v>0</v>
          </cell>
          <cell r="DQ1448">
            <v>0</v>
          </cell>
          <cell r="DR1448">
            <v>0</v>
          </cell>
          <cell r="DS1448">
            <v>0</v>
          </cell>
          <cell r="EC1448">
            <v>0</v>
          </cell>
          <cell r="ED1448">
            <v>0</v>
          </cell>
          <cell r="EE1448">
            <v>0</v>
          </cell>
          <cell r="EF1448">
            <v>0</v>
          </cell>
          <cell r="EG1448">
            <v>0</v>
          </cell>
          <cell r="EH1448">
            <v>0</v>
          </cell>
          <cell r="EO1448">
            <v>0</v>
          </cell>
          <cell r="EP1448">
            <v>0</v>
          </cell>
          <cell r="EQ1448">
            <v>0</v>
          </cell>
          <cell r="ER1448">
            <v>0</v>
          </cell>
          <cell r="ES1448">
            <v>0</v>
          </cell>
          <cell r="ET1448">
            <v>0</v>
          </cell>
          <cell r="EU1448">
            <v>0</v>
          </cell>
          <cell r="EV1448">
            <v>0</v>
          </cell>
          <cell r="EW1448">
            <v>0</v>
          </cell>
          <cell r="EX1448">
            <v>0</v>
          </cell>
          <cell r="EY1448">
            <v>0</v>
          </cell>
          <cell r="EZ1448">
            <v>0</v>
          </cell>
        </row>
        <row r="1471">
          <cell r="M1471">
            <v>0</v>
          </cell>
          <cell r="N1471">
            <v>0</v>
          </cell>
          <cell r="O1471">
            <v>0</v>
          </cell>
          <cell r="AB1471">
            <v>0</v>
          </cell>
          <cell r="AC1471">
            <v>0</v>
          </cell>
          <cell r="AD1471">
            <v>0</v>
          </cell>
          <cell r="BL1471">
            <v>0</v>
          </cell>
          <cell r="BM1471">
            <v>0</v>
          </cell>
          <cell r="BN1471">
            <v>0</v>
          </cell>
          <cell r="BU1471">
            <v>0</v>
          </cell>
          <cell r="BV1471">
            <v>0</v>
          </cell>
          <cell r="BW1471">
            <v>0</v>
          </cell>
          <cell r="CM1471">
            <v>31244910</v>
          </cell>
          <cell r="CN1471">
            <v>0</v>
          </cell>
          <cell r="CO1471">
            <v>0</v>
          </cell>
          <cell r="CY1471">
            <v>0</v>
          </cell>
          <cell r="CZ1471">
            <v>0</v>
          </cell>
          <cell r="DA1471">
            <v>0</v>
          </cell>
          <cell r="DQ1471">
            <v>0</v>
          </cell>
          <cell r="DR1471">
            <v>0</v>
          </cell>
          <cell r="DS1471">
            <v>0</v>
          </cell>
          <cell r="EC1471">
            <v>0</v>
          </cell>
          <cell r="ED1471">
            <v>0</v>
          </cell>
          <cell r="EE1471">
            <v>0</v>
          </cell>
          <cell r="EF1471">
            <v>0</v>
          </cell>
          <cell r="EG1471">
            <v>0</v>
          </cell>
          <cell r="EH1471">
            <v>0</v>
          </cell>
          <cell r="EO1471">
            <v>0</v>
          </cell>
          <cell r="EP1471">
            <v>0</v>
          </cell>
          <cell r="EQ1471">
            <v>0</v>
          </cell>
          <cell r="ER1471">
            <v>0</v>
          </cell>
          <cell r="ES1471">
            <v>0</v>
          </cell>
          <cell r="ET1471">
            <v>0</v>
          </cell>
          <cell r="EU1471">
            <v>0</v>
          </cell>
          <cell r="EV1471">
            <v>0</v>
          </cell>
          <cell r="EW1471">
            <v>0</v>
          </cell>
          <cell r="EX1471">
            <v>0</v>
          </cell>
          <cell r="EY1471">
            <v>0</v>
          </cell>
          <cell r="EZ1471">
            <v>0</v>
          </cell>
        </row>
        <row r="1496">
          <cell r="M1496">
            <v>0</v>
          </cell>
          <cell r="N1496">
            <v>0</v>
          </cell>
          <cell r="O1496">
            <v>0</v>
          </cell>
          <cell r="AB1496">
            <v>0</v>
          </cell>
          <cell r="AC1496">
            <v>0</v>
          </cell>
          <cell r="AD1496">
            <v>0</v>
          </cell>
          <cell r="BL1496">
            <v>0</v>
          </cell>
          <cell r="BM1496">
            <v>0</v>
          </cell>
          <cell r="BN1496">
            <v>0</v>
          </cell>
          <cell r="BU1496">
            <v>0</v>
          </cell>
          <cell r="BV1496">
            <v>0</v>
          </cell>
          <cell r="BW1496">
            <v>0</v>
          </cell>
          <cell r="CM1496">
            <v>2407158</v>
          </cell>
          <cell r="CN1496">
            <v>0</v>
          </cell>
          <cell r="CO1496">
            <v>0</v>
          </cell>
          <cell r="CY1496">
            <v>0</v>
          </cell>
          <cell r="CZ1496">
            <v>0</v>
          </cell>
          <cell r="DA1496">
            <v>0</v>
          </cell>
          <cell r="DQ1496">
            <v>0</v>
          </cell>
          <cell r="DR1496">
            <v>0</v>
          </cell>
          <cell r="DS1496">
            <v>0</v>
          </cell>
          <cell r="EC1496">
            <v>0</v>
          </cell>
          <cell r="ED1496">
            <v>0</v>
          </cell>
          <cell r="EE1496">
            <v>0</v>
          </cell>
          <cell r="EF1496">
            <v>0</v>
          </cell>
          <cell r="EG1496">
            <v>0</v>
          </cell>
          <cell r="EH1496">
            <v>0</v>
          </cell>
          <cell r="EO1496">
            <v>0</v>
          </cell>
          <cell r="EP1496">
            <v>0</v>
          </cell>
          <cell r="EQ1496">
            <v>0</v>
          </cell>
          <cell r="ER1496">
            <v>0</v>
          </cell>
          <cell r="ES1496">
            <v>0</v>
          </cell>
          <cell r="ET1496">
            <v>0</v>
          </cell>
          <cell r="EU1496">
            <v>0</v>
          </cell>
          <cell r="EV1496">
            <v>0</v>
          </cell>
          <cell r="EW1496">
            <v>0</v>
          </cell>
          <cell r="EX1496">
            <v>0</v>
          </cell>
          <cell r="EY1496">
            <v>0</v>
          </cell>
          <cell r="EZ1496">
            <v>0</v>
          </cell>
        </row>
        <row r="1521">
          <cell r="M1521">
            <v>0</v>
          </cell>
          <cell r="N1521">
            <v>0</v>
          </cell>
          <cell r="O1521">
            <v>0</v>
          </cell>
          <cell r="AB1521">
            <v>0</v>
          </cell>
          <cell r="AC1521">
            <v>0</v>
          </cell>
          <cell r="AD1521">
            <v>0</v>
          </cell>
          <cell r="BL1521">
            <v>0</v>
          </cell>
          <cell r="BM1521">
            <v>0</v>
          </cell>
          <cell r="BN1521">
            <v>0</v>
          </cell>
          <cell r="BU1521">
            <v>0</v>
          </cell>
          <cell r="BV1521">
            <v>0</v>
          </cell>
          <cell r="BW1521">
            <v>0</v>
          </cell>
          <cell r="CM1521">
            <v>0</v>
          </cell>
          <cell r="CN1521">
            <v>0</v>
          </cell>
          <cell r="CO1521">
            <v>0</v>
          </cell>
          <cell r="CY1521">
            <v>0</v>
          </cell>
          <cell r="CZ1521">
            <v>0</v>
          </cell>
          <cell r="DA1521">
            <v>0</v>
          </cell>
          <cell r="DQ1521">
            <v>0</v>
          </cell>
          <cell r="DR1521">
            <v>0</v>
          </cell>
          <cell r="DS1521">
            <v>0</v>
          </cell>
          <cell r="EC1521">
            <v>0</v>
          </cell>
          <cell r="ED1521">
            <v>0</v>
          </cell>
          <cell r="EE1521">
            <v>0</v>
          </cell>
          <cell r="EF1521">
            <v>0</v>
          </cell>
          <cell r="EG1521">
            <v>0</v>
          </cell>
          <cell r="EH1521">
            <v>0</v>
          </cell>
          <cell r="EO1521">
            <v>0</v>
          </cell>
          <cell r="EP1521">
            <v>0</v>
          </cell>
          <cell r="EQ1521">
            <v>0</v>
          </cell>
          <cell r="ER1521">
            <v>0</v>
          </cell>
          <cell r="ES1521">
            <v>0</v>
          </cell>
          <cell r="ET1521">
            <v>0</v>
          </cell>
          <cell r="EU1521">
            <v>0</v>
          </cell>
          <cell r="EV1521">
            <v>0</v>
          </cell>
          <cell r="EW1521">
            <v>0</v>
          </cell>
          <cell r="EX1521">
            <v>0</v>
          </cell>
          <cell r="EY1521">
            <v>0</v>
          </cell>
          <cell r="EZ1521">
            <v>0</v>
          </cell>
        </row>
        <row r="1548">
          <cell r="M1548">
            <v>0</v>
          </cell>
          <cell r="N1548">
            <v>0</v>
          </cell>
          <cell r="O1548">
            <v>0</v>
          </cell>
          <cell r="AB1548">
            <v>0</v>
          </cell>
          <cell r="AC1548">
            <v>0</v>
          </cell>
          <cell r="AD1548">
            <v>0</v>
          </cell>
          <cell r="BL1548">
            <v>0</v>
          </cell>
          <cell r="BM1548">
            <v>0</v>
          </cell>
          <cell r="BN1548">
            <v>0</v>
          </cell>
          <cell r="BU1548">
            <v>0</v>
          </cell>
          <cell r="BV1548">
            <v>0</v>
          </cell>
          <cell r="BW1548">
            <v>0</v>
          </cell>
          <cell r="CM1548">
            <v>0</v>
          </cell>
          <cell r="CN1548">
            <v>0</v>
          </cell>
          <cell r="CO1548">
            <v>0</v>
          </cell>
          <cell r="CY1548">
            <v>0</v>
          </cell>
          <cell r="CZ1548">
            <v>0</v>
          </cell>
          <cell r="DA1548">
            <v>0</v>
          </cell>
          <cell r="DQ1548">
            <v>0</v>
          </cell>
          <cell r="DR1548">
            <v>0</v>
          </cell>
          <cell r="DS1548">
            <v>0</v>
          </cell>
          <cell r="EC1548">
            <v>0</v>
          </cell>
          <cell r="ED1548">
            <v>0</v>
          </cell>
          <cell r="EE1548">
            <v>0</v>
          </cell>
          <cell r="EF1548">
            <v>0</v>
          </cell>
          <cell r="EG1548">
            <v>0</v>
          </cell>
          <cell r="EH1548">
            <v>0</v>
          </cell>
          <cell r="EO1548">
            <v>0</v>
          </cell>
          <cell r="EP1548">
            <v>0</v>
          </cell>
          <cell r="EQ1548">
            <v>0</v>
          </cell>
          <cell r="ER1548">
            <v>0</v>
          </cell>
          <cell r="ES1548">
            <v>0</v>
          </cell>
          <cell r="ET1548">
            <v>0</v>
          </cell>
          <cell r="EU1548">
            <v>0</v>
          </cell>
          <cell r="EV1548">
            <v>0</v>
          </cell>
          <cell r="EW1548">
            <v>0</v>
          </cell>
          <cell r="EX1548">
            <v>0</v>
          </cell>
          <cell r="EY1548">
            <v>0</v>
          </cell>
          <cell r="EZ1548">
            <v>0</v>
          </cell>
        </row>
        <row r="1571">
          <cell r="M1571">
            <v>0</v>
          </cell>
          <cell r="N1571">
            <v>0</v>
          </cell>
          <cell r="O1571">
            <v>0</v>
          </cell>
          <cell r="AB1571">
            <v>0</v>
          </cell>
          <cell r="AC1571">
            <v>0</v>
          </cell>
          <cell r="AD1571">
            <v>0</v>
          </cell>
          <cell r="BL1571">
            <v>0</v>
          </cell>
          <cell r="BM1571">
            <v>0</v>
          </cell>
          <cell r="BN1571">
            <v>0</v>
          </cell>
          <cell r="BU1571">
            <v>0</v>
          </cell>
          <cell r="BV1571">
            <v>0</v>
          </cell>
          <cell r="BW1571">
            <v>0</v>
          </cell>
          <cell r="CM1571">
            <v>0</v>
          </cell>
          <cell r="CN1571">
            <v>0</v>
          </cell>
          <cell r="CO1571">
            <v>0</v>
          </cell>
          <cell r="CY1571">
            <v>0</v>
          </cell>
          <cell r="CZ1571">
            <v>0</v>
          </cell>
          <cell r="DA1571">
            <v>0</v>
          </cell>
          <cell r="DQ1571">
            <v>0</v>
          </cell>
          <cell r="DR1571">
            <v>0</v>
          </cell>
          <cell r="DS1571">
            <v>0</v>
          </cell>
          <cell r="EC1571">
            <v>0</v>
          </cell>
          <cell r="ED1571">
            <v>0</v>
          </cell>
          <cell r="EE1571">
            <v>0</v>
          </cell>
          <cell r="EF1571">
            <v>0</v>
          </cell>
          <cell r="EG1571">
            <v>0</v>
          </cell>
          <cell r="EH1571">
            <v>0</v>
          </cell>
          <cell r="EO1571">
            <v>0</v>
          </cell>
          <cell r="EP1571">
            <v>0</v>
          </cell>
          <cell r="EQ1571">
            <v>0</v>
          </cell>
          <cell r="ER1571">
            <v>0</v>
          </cell>
          <cell r="ES1571">
            <v>0</v>
          </cell>
          <cell r="ET1571">
            <v>0</v>
          </cell>
          <cell r="EU1571">
            <v>0</v>
          </cell>
          <cell r="EV1571">
            <v>0</v>
          </cell>
          <cell r="EW1571">
            <v>0</v>
          </cell>
          <cell r="EX1571">
            <v>0</v>
          </cell>
          <cell r="EY1571">
            <v>0</v>
          </cell>
          <cell r="EZ1571">
            <v>0</v>
          </cell>
        </row>
        <row r="1596">
          <cell r="M1596">
            <v>0</v>
          </cell>
          <cell r="N1596">
            <v>0</v>
          </cell>
          <cell r="O1596">
            <v>0</v>
          </cell>
          <cell r="AB1596">
            <v>0</v>
          </cell>
          <cell r="AC1596">
            <v>0</v>
          </cell>
          <cell r="AD1596">
            <v>0</v>
          </cell>
          <cell r="BL1596">
            <v>0</v>
          </cell>
          <cell r="BM1596">
            <v>0</v>
          </cell>
          <cell r="BN1596">
            <v>0</v>
          </cell>
          <cell r="BU1596">
            <v>0</v>
          </cell>
          <cell r="BV1596">
            <v>0</v>
          </cell>
          <cell r="BW1596">
            <v>0</v>
          </cell>
          <cell r="CM1596">
            <v>0</v>
          </cell>
          <cell r="CN1596">
            <v>0</v>
          </cell>
          <cell r="CO1596">
            <v>0</v>
          </cell>
          <cell r="CY1596">
            <v>0</v>
          </cell>
          <cell r="CZ1596">
            <v>0</v>
          </cell>
          <cell r="DA1596">
            <v>0</v>
          </cell>
          <cell r="DQ1596">
            <v>0</v>
          </cell>
          <cell r="DR1596">
            <v>0</v>
          </cell>
          <cell r="DS1596">
            <v>0</v>
          </cell>
          <cell r="EC1596">
            <v>0</v>
          </cell>
          <cell r="ED1596">
            <v>0</v>
          </cell>
          <cell r="EE1596">
            <v>0</v>
          </cell>
          <cell r="EF1596">
            <v>0</v>
          </cell>
          <cell r="EG1596">
            <v>0</v>
          </cell>
          <cell r="EH1596">
            <v>0</v>
          </cell>
          <cell r="EO1596">
            <v>0</v>
          </cell>
          <cell r="EP1596">
            <v>0</v>
          </cell>
          <cell r="EQ1596">
            <v>0</v>
          </cell>
          <cell r="ER1596">
            <v>0</v>
          </cell>
          <cell r="ES1596">
            <v>0</v>
          </cell>
          <cell r="ET1596">
            <v>0</v>
          </cell>
          <cell r="EU1596">
            <v>0</v>
          </cell>
          <cell r="EV1596">
            <v>0</v>
          </cell>
          <cell r="EW1596">
            <v>0</v>
          </cell>
          <cell r="EX1596">
            <v>0</v>
          </cell>
          <cell r="EY1596">
            <v>0</v>
          </cell>
          <cell r="EZ1596">
            <v>0</v>
          </cell>
        </row>
        <row r="1621">
          <cell r="M1621">
            <v>0</v>
          </cell>
          <cell r="N1621">
            <v>0</v>
          </cell>
          <cell r="O1621">
            <v>0</v>
          </cell>
          <cell r="AB1621">
            <v>0</v>
          </cell>
          <cell r="AC1621">
            <v>0</v>
          </cell>
          <cell r="AD1621">
            <v>0</v>
          </cell>
          <cell r="BL1621">
            <v>0</v>
          </cell>
          <cell r="BM1621">
            <v>0</v>
          </cell>
          <cell r="BN1621">
            <v>0</v>
          </cell>
          <cell r="BU1621">
            <v>0</v>
          </cell>
          <cell r="BV1621">
            <v>0</v>
          </cell>
          <cell r="BW1621">
            <v>0</v>
          </cell>
          <cell r="CM1621">
            <v>0</v>
          </cell>
          <cell r="CN1621">
            <v>0</v>
          </cell>
          <cell r="CO1621">
            <v>0</v>
          </cell>
          <cell r="CY1621">
            <v>0</v>
          </cell>
          <cell r="CZ1621">
            <v>0</v>
          </cell>
          <cell r="DA1621">
            <v>0</v>
          </cell>
          <cell r="DQ1621">
            <v>0</v>
          </cell>
          <cell r="DR1621">
            <v>0</v>
          </cell>
          <cell r="DS1621">
            <v>0</v>
          </cell>
          <cell r="EC1621">
            <v>0</v>
          </cell>
          <cell r="ED1621">
            <v>0</v>
          </cell>
          <cell r="EE1621">
            <v>0</v>
          </cell>
          <cell r="EF1621">
            <v>0</v>
          </cell>
          <cell r="EG1621">
            <v>0</v>
          </cell>
          <cell r="EH1621">
            <v>0</v>
          </cell>
          <cell r="EO1621">
            <v>0</v>
          </cell>
          <cell r="EP1621">
            <v>0</v>
          </cell>
          <cell r="EQ1621">
            <v>0</v>
          </cell>
          <cell r="ER1621">
            <v>0</v>
          </cell>
          <cell r="ES1621">
            <v>0</v>
          </cell>
          <cell r="ET1621">
            <v>0</v>
          </cell>
          <cell r="EU1621">
            <v>0</v>
          </cell>
          <cell r="EV1621">
            <v>0</v>
          </cell>
          <cell r="EW1621">
            <v>0</v>
          </cell>
          <cell r="EX1621">
            <v>0</v>
          </cell>
          <cell r="EY1621">
            <v>0</v>
          </cell>
          <cell r="EZ1621">
            <v>0</v>
          </cell>
        </row>
        <row r="1646">
          <cell r="M1646">
            <v>0</v>
          </cell>
          <cell r="N1646">
            <v>0</v>
          </cell>
          <cell r="O1646">
            <v>0</v>
          </cell>
          <cell r="AB1646">
            <v>0</v>
          </cell>
          <cell r="AC1646">
            <v>0</v>
          </cell>
          <cell r="AD1646">
            <v>0</v>
          </cell>
          <cell r="BL1646">
            <v>0</v>
          </cell>
          <cell r="BM1646">
            <v>0</v>
          </cell>
          <cell r="BN1646">
            <v>0</v>
          </cell>
          <cell r="BU1646">
            <v>0</v>
          </cell>
          <cell r="BV1646">
            <v>0</v>
          </cell>
          <cell r="BW1646">
            <v>0</v>
          </cell>
          <cell r="CM1646">
            <v>0</v>
          </cell>
          <cell r="CN1646">
            <v>0</v>
          </cell>
          <cell r="CO1646">
            <v>0</v>
          </cell>
          <cell r="CY1646">
            <v>0</v>
          </cell>
          <cell r="CZ1646">
            <v>0</v>
          </cell>
          <cell r="DA1646">
            <v>0</v>
          </cell>
          <cell r="DQ1646">
            <v>0</v>
          </cell>
          <cell r="DR1646">
            <v>0</v>
          </cell>
          <cell r="DS1646">
            <v>0</v>
          </cell>
          <cell r="EC1646">
            <v>0</v>
          </cell>
          <cell r="ED1646">
            <v>0</v>
          </cell>
          <cell r="EE1646">
            <v>0</v>
          </cell>
          <cell r="EF1646">
            <v>0</v>
          </cell>
          <cell r="EG1646">
            <v>0</v>
          </cell>
          <cell r="EH1646">
            <v>0</v>
          </cell>
          <cell r="EO1646">
            <v>0</v>
          </cell>
          <cell r="EP1646">
            <v>0</v>
          </cell>
          <cell r="EQ1646">
            <v>0</v>
          </cell>
          <cell r="ER1646">
            <v>0</v>
          </cell>
          <cell r="ES1646">
            <v>0</v>
          </cell>
          <cell r="ET1646">
            <v>0</v>
          </cell>
          <cell r="EU1646">
            <v>0</v>
          </cell>
          <cell r="EV1646">
            <v>0</v>
          </cell>
          <cell r="EW1646">
            <v>0</v>
          </cell>
          <cell r="EX1646">
            <v>0</v>
          </cell>
          <cell r="EY1646">
            <v>0</v>
          </cell>
          <cell r="EZ1646">
            <v>0</v>
          </cell>
        </row>
        <row r="1671">
          <cell r="M1671">
            <v>0</v>
          </cell>
          <cell r="N1671">
            <v>0</v>
          </cell>
          <cell r="O1671">
            <v>0</v>
          </cell>
          <cell r="AB1671">
            <v>0</v>
          </cell>
          <cell r="AC1671">
            <v>0</v>
          </cell>
          <cell r="AD1671">
            <v>0</v>
          </cell>
          <cell r="BL1671">
            <v>0</v>
          </cell>
          <cell r="BM1671">
            <v>0</v>
          </cell>
          <cell r="BN1671">
            <v>0</v>
          </cell>
          <cell r="BU1671">
            <v>0</v>
          </cell>
          <cell r="BV1671">
            <v>0</v>
          </cell>
          <cell r="BW1671">
            <v>0</v>
          </cell>
          <cell r="CM1671">
            <v>0</v>
          </cell>
          <cell r="CN1671">
            <v>0</v>
          </cell>
          <cell r="CO1671">
            <v>0</v>
          </cell>
          <cell r="CY1671">
            <v>0</v>
          </cell>
          <cell r="CZ1671">
            <v>0</v>
          </cell>
          <cell r="DA1671">
            <v>0</v>
          </cell>
          <cell r="DQ1671">
            <v>0</v>
          </cell>
          <cell r="DR1671">
            <v>0</v>
          </cell>
          <cell r="DS1671">
            <v>0</v>
          </cell>
          <cell r="EC1671">
            <v>0</v>
          </cell>
          <cell r="ED1671">
            <v>0</v>
          </cell>
          <cell r="EE1671">
            <v>0</v>
          </cell>
          <cell r="EF1671">
            <v>0</v>
          </cell>
          <cell r="EG1671">
            <v>0</v>
          </cell>
          <cell r="EH1671">
            <v>0</v>
          </cell>
          <cell r="EO1671">
            <v>0</v>
          </cell>
          <cell r="EP1671">
            <v>0</v>
          </cell>
          <cell r="EQ1671">
            <v>0</v>
          </cell>
          <cell r="ER1671">
            <v>0</v>
          </cell>
          <cell r="ES1671">
            <v>0</v>
          </cell>
          <cell r="ET1671">
            <v>0</v>
          </cell>
          <cell r="EU1671">
            <v>0</v>
          </cell>
          <cell r="EV1671">
            <v>0</v>
          </cell>
          <cell r="EW1671">
            <v>0</v>
          </cell>
          <cell r="EX1671">
            <v>0</v>
          </cell>
          <cell r="EY1671">
            <v>0</v>
          </cell>
          <cell r="EZ1671">
            <v>0</v>
          </cell>
        </row>
        <row r="1696">
          <cell r="M1696">
            <v>0</v>
          </cell>
          <cell r="N1696">
            <v>0</v>
          </cell>
          <cell r="O1696">
            <v>0</v>
          </cell>
          <cell r="AB1696">
            <v>0</v>
          </cell>
          <cell r="AC1696">
            <v>0</v>
          </cell>
          <cell r="AD1696">
            <v>0</v>
          </cell>
          <cell r="BL1696">
            <v>0</v>
          </cell>
          <cell r="BM1696">
            <v>0</v>
          </cell>
          <cell r="BN1696">
            <v>0</v>
          </cell>
          <cell r="BU1696">
            <v>0</v>
          </cell>
          <cell r="BV1696">
            <v>0</v>
          </cell>
          <cell r="BW1696">
            <v>0</v>
          </cell>
          <cell r="CM1696">
            <v>0</v>
          </cell>
          <cell r="CN1696">
            <v>0</v>
          </cell>
          <cell r="CO1696">
            <v>0</v>
          </cell>
          <cell r="CY1696">
            <v>0</v>
          </cell>
          <cell r="CZ1696">
            <v>0</v>
          </cell>
          <cell r="DA1696">
            <v>0</v>
          </cell>
          <cell r="DQ1696">
            <v>0</v>
          </cell>
          <cell r="DR1696">
            <v>0</v>
          </cell>
          <cell r="DS1696">
            <v>0</v>
          </cell>
          <cell r="EC1696">
            <v>0</v>
          </cell>
          <cell r="ED1696">
            <v>0</v>
          </cell>
          <cell r="EE1696">
            <v>0</v>
          </cell>
          <cell r="EF1696">
            <v>0</v>
          </cell>
          <cell r="EG1696">
            <v>0</v>
          </cell>
          <cell r="EH1696">
            <v>0</v>
          </cell>
          <cell r="EO1696">
            <v>0</v>
          </cell>
          <cell r="EP1696">
            <v>0</v>
          </cell>
          <cell r="EQ1696">
            <v>0</v>
          </cell>
          <cell r="ER1696">
            <v>0</v>
          </cell>
          <cell r="ES1696">
            <v>0</v>
          </cell>
          <cell r="ET1696">
            <v>0</v>
          </cell>
          <cell r="EU1696">
            <v>0</v>
          </cell>
          <cell r="EV1696">
            <v>0</v>
          </cell>
          <cell r="EW1696">
            <v>0</v>
          </cell>
          <cell r="EX1696">
            <v>0</v>
          </cell>
          <cell r="EY1696">
            <v>0</v>
          </cell>
          <cell r="EZ1696">
            <v>0</v>
          </cell>
        </row>
        <row r="1746">
          <cell r="M1746">
            <v>0</v>
          </cell>
          <cell r="N1746">
            <v>0</v>
          </cell>
          <cell r="O1746">
            <v>0</v>
          </cell>
          <cell r="AB1746">
            <v>0</v>
          </cell>
          <cell r="AC1746">
            <v>0</v>
          </cell>
          <cell r="AD1746">
            <v>0</v>
          </cell>
          <cell r="BL1746">
            <v>0</v>
          </cell>
          <cell r="BM1746">
            <v>0</v>
          </cell>
          <cell r="BN1746">
            <v>0</v>
          </cell>
          <cell r="BU1746">
            <v>0</v>
          </cell>
          <cell r="BV1746">
            <v>0</v>
          </cell>
          <cell r="BW1746">
            <v>0</v>
          </cell>
          <cell r="CM1746">
            <v>0</v>
          </cell>
          <cell r="CN1746">
            <v>0</v>
          </cell>
          <cell r="CO1746">
            <v>0</v>
          </cell>
          <cell r="CY1746">
            <v>0</v>
          </cell>
          <cell r="CZ1746">
            <v>0</v>
          </cell>
          <cell r="DA1746">
            <v>0</v>
          </cell>
          <cell r="DQ1746">
            <v>0</v>
          </cell>
          <cell r="DR1746">
            <v>0</v>
          </cell>
          <cell r="DS1746">
            <v>0</v>
          </cell>
          <cell r="EC1746">
            <v>0</v>
          </cell>
          <cell r="ED1746">
            <v>0</v>
          </cell>
          <cell r="EE1746">
            <v>0</v>
          </cell>
          <cell r="EF1746">
            <v>0</v>
          </cell>
          <cell r="EG1746">
            <v>0</v>
          </cell>
          <cell r="EH1746">
            <v>0</v>
          </cell>
          <cell r="EO1746">
            <v>0</v>
          </cell>
          <cell r="EP1746">
            <v>0</v>
          </cell>
          <cell r="EQ1746">
            <v>0</v>
          </cell>
          <cell r="ER1746">
            <v>0</v>
          </cell>
          <cell r="ES1746">
            <v>0</v>
          </cell>
          <cell r="ET1746">
            <v>0</v>
          </cell>
          <cell r="EU1746">
            <v>0</v>
          </cell>
          <cell r="EV1746">
            <v>0</v>
          </cell>
          <cell r="EW1746">
            <v>0</v>
          </cell>
          <cell r="EX1746">
            <v>0</v>
          </cell>
          <cell r="EY1746">
            <v>0</v>
          </cell>
          <cell r="EZ1746">
            <v>0</v>
          </cell>
        </row>
        <row r="1771">
          <cell r="M1771">
            <v>0</v>
          </cell>
          <cell r="N1771">
            <v>0</v>
          </cell>
          <cell r="O1771">
            <v>0</v>
          </cell>
          <cell r="AB1771">
            <v>0</v>
          </cell>
          <cell r="AC1771">
            <v>0</v>
          </cell>
          <cell r="AD1771">
            <v>0</v>
          </cell>
          <cell r="BL1771">
            <v>0</v>
          </cell>
          <cell r="BM1771">
            <v>0</v>
          </cell>
          <cell r="BN1771">
            <v>0</v>
          </cell>
          <cell r="BU1771">
            <v>0</v>
          </cell>
          <cell r="BV1771">
            <v>0</v>
          </cell>
          <cell r="BW1771">
            <v>0</v>
          </cell>
          <cell r="CM1771">
            <v>0</v>
          </cell>
          <cell r="CN1771">
            <v>0</v>
          </cell>
          <cell r="CO1771">
            <v>0</v>
          </cell>
          <cell r="CY1771">
            <v>0</v>
          </cell>
          <cell r="CZ1771">
            <v>0</v>
          </cell>
          <cell r="DA1771">
            <v>0</v>
          </cell>
          <cell r="DQ1771">
            <v>0</v>
          </cell>
          <cell r="DR1771">
            <v>0</v>
          </cell>
          <cell r="DS1771">
            <v>0</v>
          </cell>
          <cell r="EC1771">
            <v>0</v>
          </cell>
          <cell r="ED1771">
            <v>0</v>
          </cell>
          <cell r="EE1771">
            <v>0</v>
          </cell>
          <cell r="EF1771">
            <v>0</v>
          </cell>
          <cell r="EG1771">
            <v>0</v>
          </cell>
          <cell r="EH1771">
            <v>0</v>
          </cell>
          <cell r="EO1771">
            <v>0</v>
          </cell>
          <cell r="EP1771">
            <v>0</v>
          </cell>
          <cell r="EQ1771">
            <v>0</v>
          </cell>
          <cell r="ER1771">
            <v>0</v>
          </cell>
          <cell r="ES1771">
            <v>0</v>
          </cell>
          <cell r="ET1771">
            <v>0</v>
          </cell>
          <cell r="EU1771">
            <v>0</v>
          </cell>
          <cell r="EV1771">
            <v>0</v>
          </cell>
          <cell r="EW1771">
            <v>0</v>
          </cell>
          <cell r="EX1771">
            <v>0</v>
          </cell>
          <cell r="EY1771">
            <v>0</v>
          </cell>
          <cell r="EZ1771">
            <v>0</v>
          </cell>
        </row>
        <row r="1796">
          <cell r="M1796">
            <v>0</v>
          </cell>
          <cell r="N1796">
            <v>0</v>
          </cell>
          <cell r="O1796">
            <v>0</v>
          </cell>
          <cell r="AB1796">
            <v>0</v>
          </cell>
          <cell r="AC1796">
            <v>0</v>
          </cell>
          <cell r="AD1796">
            <v>0</v>
          </cell>
          <cell r="BL1796">
            <v>0</v>
          </cell>
          <cell r="BM1796">
            <v>0</v>
          </cell>
          <cell r="BN1796">
            <v>0</v>
          </cell>
          <cell r="BU1796">
            <v>0</v>
          </cell>
          <cell r="BV1796">
            <v>0</v>
          </cell>
          <cell r="BW1796">
            <v>0</v>
          </cell>
          <cell r="CM1796">
            <v>0</v>
          </cell>
          <cell r="CN1796">
            <v>0</v>
          </cell>
          <cell r="CO1796">
            <v>0</v>
          </cell>
          <cell r="CY1796">
            <v>0</v>
          </cell>
          <cell r="CZ1796">
            <v>0</v>
          </cell>
          <cell r="DA1796">
            <v>0</v>
          </cell>
          <cell r="DQ1796">
            <v>0</v>
          </cell>
          <cell r="DR1796">
            <v>0</v>
          </cell>
          <cell r="DS1796">
            <v>0</v>
          </cell>
          <cell r="EC1796">
            <v>0</v>
          </cell>
          <cell r="ED1796">
            <v>0</v>
          </cell>
          <cell r="EE1796">
            <v>0</v>
          </cell>
          <cell r="EF1796">
            <v>0</v>
          </cell>
          <cell r="EG1796">
            <v>0</v>
          </cell>
          <cell r="EH1796">
            <v>0</v>
          </cell>
          <cell r="EO1796">
            <v>0</v>
          </cell>
          <cell r="EP1796">
            <v>0</v>
          </cell>
          <cell r="EQ1796">
            <v>0</v>
          </cell>
          <cell r="ER1796">
            <v>0</v>
          </cell>
          <cell r="ES1796">
            <v>0</v>
          </cell>
          <cell r="ET1796">
            <v>0</v>
          </cell>
          <cell r="EU1796">
            <v>0</v>
          </cell>
          <cell r="EV1796">
            <v>0</v>
          </cell>
          <cell r="EW1796">
            <v>0</v>
          </cell>
          <cell r="EX1796">
            <v>0</v>
          </cell>
          <cell r="EY1796">
            <v>0</v>
          </cell>
          <cell r="EZ1796">
            <v>0</v>
          </cell>
        </row>
        <row r="1821">
          <cell r="M1821">
            <v>0</v>
          </cell>
          <cell r="N1821">
            <v>0</v>
          </cell>
          <cell r="O1821">
            <v>0</v>
          </cell>
          <cell r="AB1821">
            <v>0</v>
          </cell>
          <cell r="AC1821">
            <v>0</v>
          </cell>
          <cell r="AD1821">
            <v>0</v>
          </cell>
          <cell r="BL1821">
            <v>0</v>
          </cell>
          <cell r="BM1821">
            <v>0</v>
          </cell>
          <cell r="BN1821">
            <v>0</v>
          </cell>
          <cell r="BU1821">
            <v>0</v>
          </cell>
          <cell r="BV1821">
            <v>0</v>
          </cell>
          <cell r="BW1821">
            <v>0</v>
          </cell>
          <cell r="CM1821">
            <v>0</v>
          </cell>
          <cell r="CN1821">
            <v>0</v>
          </cell>
          <cell r="CO1821">
            <v>0</v>
          </cell>
          <cell r="CY1821">
            <v>0</v>
          </cell>
          <cell r="CZ1821">
            <v>0</v>
          </cell>
          <cell r="DA1821">
            <v>0</v>
          </cell>
          <cell r="DQ1821">
            <v>0</v>
          </cell>
          <cell r="DR1821">
            <v>0</v>
          </cell>
          <cell r="DS1821">
            <v>0</v>
          </cell>
          <cell r="EC1821">
            <v>0</v>
          </cell>
          <cell r="ED1821">
            <v>0</v>
          </cell>
          <cell r="EE1821">
            <v>0</v>
          </cell>
          <cell r="EF1821">
            <v>0</v>
          </cell>
          <cell r="EG1821">
            <v>0</v>
          </cell>
          <cell r="EH1821">
            <v>0</v>
          </cell>
          <cell r="EO1821">
            <v>0</v>
          </cell>
          <cell r="EP1821">
            <v>0</v>
          </cell>
          <cell r="EQ1821">
            <v>0</v>
          </cell>
          <cell r="ER1821">
            <v>0</v>
          </cell>
          <cell r="ES1821">
            <v>0</v>
          </cell>
          <cell r="ET1821">
            <v>0</v>
          </cell>
          <cell r="EU1821">
            <v>0</v>
          </cell>
          <cell r="EV1821">
            <v>0</v>
          </cell>
          <cell r="EW1821">
            <v>0</v>
          </cell>
          <cell r="EX1821">
            <v>0</v>
          </cell>
          <cell r="EY1821">
            <v>0</v>
          </cell>
          <cell r="EZ1821">
            <v>0</v>
          </cell>
        </row>
        <row r="1846">
          <cell r="M1846">
            <v>0</v>
          </cell>
          <cell r="N1846">
            <v>0</v>
          </cell>
          <cell r="O1846">
            <v>0</v>
          </cell>
          <cell r="AB1846">
            <v>0</v>
          </cell>
          <cell r="AC1846">
            <v>0</v>
          </cell>
          <cell r="AD1846">
            <v>0</v>
          </cell>
          <cell r="BL1846">
            <v>0</v>
          </cell>
          <cell r="BM1846">
            <v>0</v>
          </cell>
          <cell r="BN1846">
            <v>0</v>
          </cell>
          <cell r="BU1846">
            <v>0</v>
          </cell>
          <cell r="BV1846">
            <v>0</v>
          </cell>
          <cell r="BW1846">
            <v>0</v>
          </cell>
          <cell r="CM1846">
            <v>0</v>
          </cell>
          <cell r="CN1846">
            <v>0</v>
          </cell>
          <cell r="CO1846">
            <v>0</v>
          </cell>
          <cell r="CY1846">
            <v>0</v>
          </cell>
          <cell r="CZ1846">
            <v>0</v>
          </cell>
          <cell r="DA1846">
            <v>0</v>
          </cell>
          <cell r="DQ1846">
            <v>0</v>
          </cell>
          <cell r="DR1846">
            <v>0</v>
          </cell>
          <cell r="DS1846">
            <v>0</v>
          </cell>
          <cell r="EC1846">
            <v>0</v>
          </cell>
          <cell r="ED1846">
            <v>0</v>
          </cell>
          <cell r="EE1846">
            <v>0</v>
          </cell>
          <cell r="EF1846">
            <v>0</v>
          </cell>
          <cell r="EG1846">
            <v>0</v>
          </cell>
          <cell r="EH1846">
            <v>0</v>
          </cell>
          <cell r="EO1846">
            <v>0</v>
          </cell>
          <cell r="EP1846">
            <v>0</v>
          </cell>
          <cell r="EQ1846">
            <v>0</v>
          </cell>
          <cell r="ER1846">
            <v>0</v>
          </cell>
          <cell r="ES1846">
            <v>0</v>
          </cell>
          <cell r="ET1846">
            <v>0</v>
          </cell>
          <cell r="EU1846">
            <v>0</v>
          </cell>
          <cell r="EV1846">
            <v>0</v>
          </cell>
          <cell r="EW1846">
            <v>0</v>
          </cell>
          <cell r="EX1846">
            <v>0</v>
          </cell>
          <cell r="EY1846">
            <v>0</v>
          </cell>
          <cell r="EZ1846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AB1871">
            <v>0</v>
          </cell>
          <cell r="AC1871">
            <v>0</v>
          </cell>
          <cell r="AD1871">
            <v>0</v>
          </cell>
          <cell r="BL1871">
            <v>0</v>
          </cell>
          <cell r="BM1871">
            <v>0</v>
          </cell>
          <cell r="BN1871">
            <v>0</v>
          </cell>
          <cell r="BU1871">
            <v>0</v>
          </cell>
          <cell r="BV1871">
            <v>0</v>
          </cell>
          <cell r="BW1871">
            <v>0</v>
          </cell>
          <cell r="CM1871">
            <v>0</v>
          </cell>
          <cell r="CN1871">
            <v>0</v>
          </cell>
          <cell r="CO1871">
            <v>0</v>
          </cell>
          <cell r="CY1871">
            <v>0</v>
          </cell>
          <cell r="CZ1871">
            <v>0</v>
          </cell>
          <cell r="DA1871">
            <v>0</v>
          </cell>
          <cell r="DQ1871">
            <v>0</v>
          </cell>
          <cell r="DR1871">
            <v>0</v>
          </cell>
          <cell r="DS1871">
            <v>0</v>
          </cell>
          <cell r="EC1871">
            <v>0</v>
          </cell>
          <cell r="ED1871">
            <v>0</v>
          </cell>
          <cell r="EE1871">
            <v>0</v>
          </cell>
          <cell r="EF1871">
            <v>0</v>
          </cell>
          <cell r="EG1871">
            <v>0</v>
          </cell>
          <cell r="EH1871">
            <v>0</v>
          </cell>
          <cell r="EO1871">
            <v>0</v>
          </cell>
          <cell r="EP1871">
            <v>0</v>
          </cell>
          <cell r="EQ1871">
            <v>0</v>
          </cell>
          <cell r="ER1871">
            <v>0</v>
          </cell>
          <cell r="ES1871">
            <v>0</v>
          </cell>
          <cell r="ET1871">
            <v>0</v>
          </cell>
          <cell r="EU1871">
            <v>0</v>
          </cell>
          <cell r="EV1871">
            <v>0</v>
          </cell>
          <cell r="EW1871">
            <v>0</v>
          </cell>
          <cell r="EX1871">
            <v>0</v>
          </cell>
          <cell r="EY1871">
            <v>0</v>
          </cell>
          <cell r="EZ1871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AB1896">
            <v>0</v>
          </cell>
          <cell r="AC1896">
            <v>0</v>
          </cell>
          <cell r="AD1896">
            <v>0</v>
          </cell>
          <cell r="BL1896">
            <v>0</v>
          </cell>
          <cell r="BM1896">
            <v>0</v>
          </cell>
          <cell r="BN1896">
            <v>0</v>
          </cell>
          <cell r="BU1896">
            <v>0</v>
          </cell>
          <cell r="BV1896">
            <v>0</v>
          </cell>
          <cell r="BW1896">
            <v>0</v>
          </cell>
          <cell r="CM1896">
            <v>0</v>
          </cell>
          <cell r="CN1896">
            <v>0</v>
          </cell>
          <cell r="CO1896">
            <v>0</v>
          </cell>
          <cell r="CY1896">
            <v>0</v>
          </cell>
          <cell r="CZ1896">
            <v>0</v>
          </cell>
          <cell r="DA1896">
            <v>0</v>
          </cell>
          <cell r="DQ1896">
            <v>0</v>
          </cell>
          <cell r="DR1896">
            <v>0</v>
          </cell>
          <cell r="DS1896">
            <v>0</v>
          </cell>
          <cell r="EC1896">
            <v>0</v>
          </cell>
          <cell r="ED1896">
            <v>0</v>
          </cell>
          <cell r="EE1896">
            <v>0</v>
          </cell>
          <cell r="EF1896">
            <v>0</v>
          </cell>
          <cell r="EG1896">
            <v>0</v>
          </cell>
          <cell r="EH1896">
            <v>0</v>
          </cell>
          <cell r="EO1896">
            <v>0</v>
          </cell>
          <cell r="EP1896">
            <v>0</v>
          </cell>
          <cell r="EQ1896">
            <v>0</v>
          </cell>
          <cell r="ER1896">
            <v>0</v>
          </cell>
          <cell r="ES1896">
            <v>0</v>
          </cell>
          <cell r="ET1896">
            <v>0</v>
          </cell>
          <cell r="EU1896">
            <v>0</v>
          </cell>
          <cell r="EV1896">
            <v>0</v>
          </cell>
          <cell r="EW1896">
            <v>0</v>
          </cell>
          <cell r="EX1896">
            <v>0</v>
          </cell>
          <cell r="EY1896">
            <v>0</v>
          </cell>
          <cell r="EZ1896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AB1921">
            <v>0</v>
          </cell>
          <cell r="AC1921">
            <v>0</v>
          </cell>
          <cell r="AD1921">
            <v>0</v>
          </cell>
          <cell r="BL1921">
            <v>0</v>
          </cell>
          <cell r="BM1921">
            <v>0</v>
          </cell>
          <cell r="BN1921">
            <v>0</v>
          </cell>
          <cell r="BU1921">
            <v>0</v>
          </cell>
          <cell r="BV1921">
            <v>0</v>
          </cell>
          <cell r="BW1921">
            <v>0</v>
          </cell>
          <cell r="CM1921">
            <v>0</v>
          </cell>
          <cell r="CN1921">
            <v>0</v>
          </cell>
          <cell r="CO1921">
            <v>0</v>
          </cell>
          <cell r="CY1921">
            <v>0</v>
          </cell>
          <cell r="CZ1921">
            <v>0</v>
          </cell>
          <cell r="DA1921">
            <v>0</v>
          </cell>
          <cell r="DQ1921">
            <v>0</v>
          </cell>
          <cell r="DR1921">
            <v>0</v>
          </cell>
          <cell r="DS1921">
            <v>0</v>
          </cell>
          <cell r="EC1921">
            <v>0</v>
          </cell>
          <cell r="ED1921">
            <v>0</v>
          </cell>
          <cell r="EE1921">
            <v>0</v>
          </cell>
          <cell r="EF1921">
            <v>0</v>
          </cell>
          <cell r="EG1921">
            <v>0</v>
          </cell>
          <cell r="EH1921">
            <v>0</v>
          </cell>
          <cell r="EO1921">
            <v>0</v>
          </cell>
          <cell r="EP1921">
            <v>0</v>
          </cell>
          <cell r="EQ1921">
            <v>0</v>
          </cell>
          <cell r="ER1921">
            <v>0</v>
          </cell>
          <cell r="ES1921">
            <v>0</v>
          </cell>
          <cell r="ET1921">
            <v>0</v>
          </cell>
          <cell r="EU1921">
            <v>0</v>
          </cell>
          <cell r="EV1921">
            <v>0</v>
          </cell>
          <cell r="EW1921">
            <v>0</v>
          </cell>
          <cell r="EX1921">
            <v>0</v>
          </cell>
          <cell r="EY1921">
            <v>0</v>
          </cell>
          <cell r="EZ1921">
            <v>0</v>
          </cell>
        </row>
        <row r="1922">
          <cell r="M1922">
            <v>665547751</v>
          </cell>
          <cell r="N1922">
            <v>1618000</v>
          </cell>
          <cell r="O1922">
            <v>0</v>
          </cell>
          <cell r="AB1922">
            <v>49500000</v>
          </cell>
          <cell r="AC1922">
            <v>0</v>
          </cell>
          <cell r="AD1922">
            <v>0</v>
          </cell>
          <cell r="BL1922">
            <v>0</v>
          </cell>
          <cell r="BM1922">
            <v>300000</v>
          </cell>
          <cell r="BN1922">
            <v>0</v>
          </cell>
          <cell r="BU1922">
            <v>80100000</v>
          </cell>
          <cell r="BV1922">
            <v>0</v>
          </cell>
          <cell r="BW1922">
            <v>0</v>
          </cell>
          <cell r="CM1922">
            <v>33652068</v>
          </cell>
          <cell r="CN1922">
            <v>116833301</v>
          </cell>
          <cell r="CO1922">
            <v>0</v>
          </cell>
          <cell r="CY1922">
            <v>0</v>
          </cell>
          <cell r="CZ1922">
            <v>0</v>
          </cell>
          <cell r="DA1922">
            <v>0</v>
          </cell>
          <cell r="DQ1922">
            <v>10000000</v>
          </cell>
          <cell r="DR1922">
            <v>0</v>
          </cell>
          <cell r="DS1922">
            <v>0</v>
          </cell>
          <cell r="EC1922">
            <v>0</v>
          </cell>
          <cell r="ED1922">
            <v>0</v>
          </cell>
          <cell r="EE1922">
            <v>0</v>
          </cell>
          <cell r="EF1922">
            <v>0</v>
          </cell>
          <cell r="EG1922">
            <v>0</v>
          </cell>
          <cell r="EH1922">
            <v>0</v>
          </cell>
          <cell r="EO1922">
            <v>51667000</v>
          </cell>
          <cell r="EP1922">
            <v>0</v>
          </cell>
          <cell r="EQ1922">
            <v>0</v>
          </cell>
          <cell r="ER1922">
            <v>0</v>
          </cell>
          <cell r="ES1922">
            <v>0</v>
          </cell>
          <cell r="ET1922">
            <v>0</v>
          </cell>
          <cell r="EU1922">
            <v>0</v>
          </cell>
          <cell r="EV1922">
            <v>0</v>
          </cell>
          <cell r="EW1922">
            <v>0</v>
          </cell>
          <cell r="EX1922">
            <v>0</v>
          </cell>
          <cell r="EY1922">
            <v>0</v>
          </cell>
          <cell r="EZ1922">
            <v>0</v>
          </cell>
        </row>
      </sheetData>
      <sheetData sheetId="2">
        <row r="106">
          <cell r="O106">
            <v>23250000</v>
          </cell>
          <cell r="P106">
            <v>0</v>
          </cell>
          <cell r="Q106">
            <v>0</v>
          </cell>
          <cell r="R106">
            <v>3743000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M106">
            <v>0</v>
          </cell>
          <cell r="AN106">
            <v>0</v>
          </cell>
          <cell r="AO106">
            <v>0</v>
          </cell>
          <cell r="BE106">
            <v>0</v>
          </cell>
          <cell r="BF106">
            <v>0</v>
          </cell>
          <cell r="BG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K106">
            <v>0</v>
          </cell>
          <cell r="EL106">
            <v>0</v>
          </cell>
          <cell r="EM106">
            <v>0</v>
          </cell>
        </row>
        <row r="130"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AM130">
            <v>0</v>
          </cell>
          <cell r="AN130">
            <v>0</v>
          </cell>
          <cell r="AO130">
            <v>0</v>
          </cell>
          <cell r="BE130">
            <v>0</v>
          </cell>
          <cell r="BF130">
            <v>0</v>
          </cell>
          <cell r="BG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K130">
            <v>0</v>
          </cell>
          <cell r="EL130">
            <v>0</v>
          </cell>
          <cell r="EM130">
            <v>0</v>
          </cell>
        </row>
        <row r="145"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AM145">
            <v>0</v>
          </cell>
          <cell r="AN145">
            <v>0</v>
          </cell>
          <cell r="AO145">
            <v>0</v>
          </cell>
          <cell r="BE145">
            <v>0</v>
          </cell>
          <cell r="BF145">
            <v>0</v>
          </cell>
          <cell r="BG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K145">
            <v>0</v>
          </cell>
          <cell r="EL145">
            <v>0</v>
          </cell>
          <cell r="EM145">
            <v>0</v>
          </cell>
        </row>
        <row r="195"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AM195">
            <v>0</v>
          </cell>
          <cell r="AN195">
            <v>0</v>
          </cell>
          <cell r="AO195">
            <v>0</v>
          </cell>
          <cell r="BE195">
            <v>0</v>
          </cell>
          <cell r="BF195">
            <v>0</v>
          </cell>
          <cell r="BG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K195">
            <v>0</v>
          </cell>
          <cell r="EL195">
            <v>0</v>
          </cell>
          <cell r="EM195">
            <v>0</v>
          </cell>
        </row>
        <row r="234"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2407158</v>
          </cell>
          <cell r="W234">
            <v>0</v>
          </cell>
          <cell r="AM234">
            <v>0</v>
          </cell>
          <cell r="AN234">
            <v>0</v>
          </cell>
          <cell r="AO234">
            <v>0</v>
          </cell>
          <cell r="BE234">
            <v>0</v>
          </cell>
          <cell r="BF234">
            <v>0</v>
          </cell>
          <cell r="BG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K234">
            <v>0</v>
          </cell>
          <cell r="EL234">
            <v>0</v>
          </cell>
          <cell r="EM234">
            <v>0</v>
          </cell>
        </row>
        <row r="281">
          <cell r="O281">
            <v>83723356</v>
          </cell>
          <cell r="P281">
            <v>0</v>
          </cell>
          <cell r="Q281">
            <v>0</v>
          </cell>
          <cell r="R281">
            <v>7317984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AM281">
            <v>0</v>
          </cell>
          <cell r="AN281">
            <v>0</v>
          </cell>
          <cell r="AO281">
            <v>0</v>
          </cell>
          <cell r="BE281">
            <v>0</v>
          </cell>
          <cell r="BF281">
            <v>0</v>
          </cell>
          <cell r="BG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K281">
            <v>0</v>
          </cell>
          <cell r="EL281">
            <v>0</v>
          </cell>
          <cell r="EM281">
            <v>0</v>
          </cell>
        </row>
        <row r="307"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AM307">
            <v>0</v>
          </cell>
          <cell r="AN307">
            <v>0</v>
          </cell>
          <cell r="AO307">
            <v>0</v>
          </cell>
          <cell r="BE307">
            <v>0</v>
          </cell>
          <cell r="BF307">
            <v>0</v>
          </cell>
          <cell r="BG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K307">
            <v>0</v>
          </cell>
          <cell r="EL307">
            <v>0</v>
          </cell>
          <cell r="EM307">
            <v>0</v>
          </cell>
        </row>
        <row r="333"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AM333">
            <v>0</v>
          </cell>
          <cell r="AN333">
            <v>0</v>
          </cell>
          <cell r="AO333">
            <v>0</v>
          </cell>
          <cell r="BE333">
            <v>0</v>
          </cell>
          <cell r="BF333">
            <v>0</v>
          </cell>
          <cell r="BG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K333">
            <v>0</v>
          </cell>
          <cell r="EL333">
            <v>0</v>
          </cell>
          <cell r="EM333">
            <v>0</v>
          </cell>
        </row>
        <row r="341"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AM341">
            <v>0</v>
          </cell>
          <cell r="AN341">
            <v>0</v>
          </cell>
          <cell r="AO341">
            <v>0</v>
          </cell>
          <cell r="BE341">
            <v>0</v>
          </cell>
          <cell r="BF341">
            <v>0</v>
          </cell>
          <cell r="BG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K341">
            <v>0</v>
          </cell>
          <cell r="EL341">
            <v>0</v>
          </cell>
          <cell r="EM341">
            <v>0</v>
          </cell>
        </row>
        <row r="382"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AM382">
            <v>0</v>
          </cell>
          <cell r="AN382">
            <v>0</v>
          </cell>
          <cell r="AO382">
            <v>0</v>
          </cell>
          <cell r="BE382">
            <v>0</v>
          </cell>
          <cell r="BF382">
            <v>0</v>
          </cell>
          <cell r="BG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K382">
            <v>0</v>
          </cell>
          <cell r="EL382">
            <v>0</v>
          </cell>
          <cell r="EM382">
            <v>0</v>
          </cell>
        </row>
        <row r="447"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AM447">
            <v>0</v>
          </cell>
          <cell r="AN447">
            <v>0</v>
          </cell>
          <cell r="AO447">
            <v>0</v>
          </cell>
          <cell r="BE447">
            <v>0</v>
          </cell>
          <cell r="BF447">
            <v>0</v>
          </cell>
          <cell r="BG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K447">
            <v>0</v>
          </cell>
          <cell r="EL447">
            <v>0</v>
          </cell>
          <cell r="EM447">
            <v>0</v>
          </cell>
        </row>
        <row r="499"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AM499">
            <v>0</v>
          </cell>
          <cell r="AN499">
            <v>0</v>
          </cell>
          <cell r="AO499">
            <v>0</v>
          </cell>
          <cell r="BE499">
            <v>0</v>
          </cell>
          <cell r="BF499">
            <v>0</v>
          </cell>
          <cell r="BG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EB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K499">
            <v>0</v>
          </cell>
          <cell r="EL499">
            <v>0</v>
          </cell>
          <cell r="EM499">
            <v>0</v>
          </cell>
        </row>
        <row r="533"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AM533">
            <v>0</v>
          </cell>
          <cell r="AN533">
            <v>0</v>
          </cell>
          <cell r="AO533">
            <v>0</v>
          </cell>
          <cell r="BE533">
            <v>0</v>
          </cell>
          <cell r="BF533">
            <v>0</v>
          </cell>
          <cell r="BG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EB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K533">
            <v>0</v>
          </cell>
          <cell r="EL533">
            <v>0</v>
          </cell>
          <cell r="EM533">
            <v>0</v>
          </cell>
        </row>
        <row r="644"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AM644">
            <v>0</v>
          </cell>
          <cell r="AN644">
            <v>0</v>
          </cell>
          <cell r="AO644">
            <v>0</v>
          </cell>
          <cell r="BE644">
            <v>0</v>
          </cell>
          <cell r="BF644">
            <v>0</v>
          </cell>
          <cell r="BG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EB644">
            <v>0</v>
          </cell>
          <cell r="EC644">
            <v>0</v>
          </cell>
          <cell r="ED644">
            <v>0</v>
          </cell>
          <cell r="EE644">
            <v>0</v>
          </cell>
          <cell r="EF644">
            <v>0</v>
          </cell>
          <cell r="EG644">
            <v>0</v>
          </cell>
          <cell r="EK644">
            <v>0</v>
          </cell>
          <cell r="EL644">
            <v>0</v>
          </cell>
          <cell r="EM644">
            <v>0</v>
          </cell>
        </row>
        <row r="861"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AM861">
            <v>0</v>
          </cell>
          <cell r="AN861">
            <v>0</v>
          </cell>
          <cell r="AO861">
            <v>0</v>
          </cell>
          <cell r="BE861">
            <v>0</v>
          </cell>
          <cell r="BF861">
            <v>0</v>
          </cell>
          <cell r="BG861">
            <v>0</v>
          </cell>
          <cell r="CF861">
            <v>0</v>
          </cell>
          <cell r="CG861">
            <v>0</v>
          </cell>
          <cell r="CH861">
            <v>0</v>
          </cell>
          <cell r="CI861">
            <v>0</v>
          </cell>
          <cell r="CJ861">
            <v>0</v>
          </cell>
          <cell r="CK861">
            <v>0</v>
          </cell>
          <cell r="CL861">
            <v>0</v>
          </cell>
          <cell r="CM861">
            <v>0</v>
          </cell>
          <cell r="CN861">
            <v>0</v>
          </cell>
          <cell r="CO861">
            <v>0</v>
          </cell>
          <cell r="CP861">
            <v>0</v>
          </cell>
          <cell r="CQ861">
            <v>0</v>
          </cell>
          <cell r="CR861">
            <v>0</v>
          </cell>
          <cell r="CS861">
            <v>0</v>
          </cell>
          <cell r="CT861">
            <v>0</v>
          </cell>
          <cell r="CU861">
            <v>0</v>
          </cell>
          <cell r="CV861">
            <v>0</v>
          </cell>
          <cell r="CW861">
            <v>0</v>
          </cell>
          <cell r="EB861">
            <v>0</v>
          </cell>
          <cell r="EC861">
            <v>0</v>
          </cell>
          <cell r="ED861">
            <v>0</v>
          </cell>
          <cell r="EE861">
            <v>0</v>
          </cell>
          <cell r="EF861">
            <v>0</v>
          </cell>
          <cell r="EG861">
            <v>0</v>
          </cell>
          <cell r="EK861">
            <v>0</v>
          </cell>
          <cell r="EL861">
            <v>0</v>
          </cell>
          <cell r="EM861">
            <v>0</v>
          </cell>
        </row>
        <row r="903"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80856</v>
          </cell>
          <cell r="W903">
            <v>0</v>
          </cell>
          <cell r="AM903">
            <v>0</v>
          </cell>
          <cell r="AN903">
            <v>0</v>
          </cell>
          <cell r="AO903">
            <v>0</v>
          </cell>
          <cell r="BE903">
            <v>0</v>
          </cell>
          <cell r="BF903">
            <v>0</v>
          </cell>
          <cell r="BG903">
            <v>0</v>
          </cell>
          <cell r="CF903">
            <v>0</v>
          </cell>
          <cell r="CG903">
            <v>0</v>
          </cell>
          <cell r="CH903">
            <v>0</v>
          </cell>
          <cell r="CI903">
            <v>0</v>
          </cell>
          <cell r="CJ903">
            <v>0</v>
          </cell>
          <cell r="CK903">
            <v>0</v>
          </cell>
          <cell r="CL903">
            <v>0</v>
          </cell>
          <cell r="CM903">
            <v>0</v>
          </cell>
          <cell r="CN903">
            <v>0</v>
          </cell>
          <cell r="CO903">
            <v>0</v>
          </cell>
          <cell r="CP903">
            <v>31085513.549999997</v>
          </cell>
          <cell r="CQ903">
            <v>0</v>
          </cell>
          <cell r="CR903">
            <v>0</v>
          </cell>
          <cell r="CS903">
            <v>2968582</v>
          </cell>
          <cell r="CT903">
            <v>0</v>
          </cell>
          <cell r="CU903">
            <v>0</v>
          </cell>
          <cell r="CV903">
            <v>0</v>
          </cell>
          <cell r="CW903">
            <v>0</v>
          </cell>
          <cell r="EB903">
            <v>0</v>
          </cell>
          <cell r="EC903">
            <v>0</v>
          </cell>
          <cell r="ED903">
            <v>0</v>
          </cell>
          <cell r="EE903">
            <v>0</v>
          </cell>
          <cell r="EF903">
            <v>0</v>
          </cell>
          <cell r="EG903">
            <v>0</v>
          </cell>
          <cell r="EK903">
            <v>0</v>
          </cell>
          <cell r="EL903">
            <v>0</v>
          </cell>
          <cell r="EM903">
            <v>0</v>
          </cell>
        </row>
        <row r="937"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AM937">
            <v>0</v>
          </cell>
          <cell r="AN937">
            <v>0</v>
          </cell>
          <cell r="AO937">
            <v>0</v>
          </cell>
          <cell r="BE937">
            <v>0</v>
          </cell>
          <cell r="BF937">
            <v>0</v>
          </cell>
          <cell r="BG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K937">
            <v>0</v>
          </cell>
          <cell r="EL937">
            <v>0</v>
          </cell>
          <cell r="EM937">
            <v>0</v>
          </cell>
        </row>
        <row r="976"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AM976">
            <v>0</v>
          </cell>
          <cell r="AN976">
            <v>0</v>
          </cell>
          <cell r="AO976">
            <v>0</v>
          </cell>
          <cell r="BE976">
            <v>0</v>
          </cell>
          <cell r="BF976">
            <v>0</v>
          </cell>
          <cell r="BG976">
            <v>0</v>
          </cell>
          <cell r="CF976">
            <v>0</v>
          </cell>
          <cell r="CG976">
            <v>0</v>
          </cell>
          <cell r="CH976">
            <v>0</v>
          </cell>
          <cell r="CI976">
            <v>0</v>
          </cell>
          <cell r="CJ976">
            <v>0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K976">
            <v>0</v>
          </cell>
          <cell r="EL976">
            <v>0</v>
          </cell>
          <cell r="EM976">
            <v>0</v>
          </cell>
        </row>
        <row r="1018">
          <cell r="O1018">
            <v>13711388.340425532</v>
          </cell>
          <cell r="P1018">
            <v>0</v>
          </cell>
          <cell r="Q1018">
            <v>0</v>
          </cell>
          <cell r="R1018">
            <v>2402742.6595744682</v>
          </cell>
          <cell r="S1018">
            <v>0</v>
          </cell>
          <cell r="T1018">
            <v>0</v>
          </cell>
          <cell r="U1018">
            <v>164900000</v>
          </cell>
          <cell r="V1018">
            <v>0</v>
          </cell>
          <cell r="W1018">
            <v>0</v>
          </cell>
          <cell r="AM1018">
            <v>0</v>
          </cell>
          <cell r="AN1018">
            <v>0</v>
          </cell>
          <cell r="AO1018">
            <v>0</v>
          </cell>
          <cell r="BE1018">
            <v>25083580</v>
          </cell>
          <cell r="BG1018">
            <v>0</v>
          </cell>
          <cell r="CC1018">
            <v>14528000</v>
          </cell>
          <cell r="CF1018">
            <v>0</v>
          </cell>
          <cell r="CG1018">
            <v>300000</v>
          </cell>
          <cell r="CH1018">
            <v>0</v>
          </cell>
          <cell r="CI1018">
            <v>0</v>
          </cell>
          <cell r="CJ1018">
            <v>0</v>
          </cell>
          <cell r="CK1018">
            <v>0</v>
          </cell>
          <cell r="CL1018">
            <v>14528000</v>
          </cell>
          <cell r="CM1018">
            <v>100702739</v>
          </cell>
          <cell r="CN1018">
            <v>0</v>
          </cell>
          <cell r="CO1018">
            <v>0</v>
          </cell>
          <cell r="CP1018">
            <v>0</v>
          </cell>
          <cell r="CQ1018">
            <v>0</v>
          </cell>
          <cell r="CR1018">
            <v>0</v>
          </cell>
          <cell r="CS1018">
            <v>0</v>
          </cell>
          <cell r="CT1018">
            <v>0</v>
          </cell>
          <cell r="CU1018">
            <v>5000000</v>
          </cell>
          <cell r="CV1018">
            <v>0</v>
          </cell>
          <cell r="CW1018">
            <v>0</v>
          </cell>
          <cell r="EB1018">
            <v>0</v>
          </cell>
          <cell r="EC1018">
            <v>0</v>
          </cell>
          <cell r="ED1018">
            <v>0</v>
          </cell>
          <cell r="EE1018">
            <v>0</v>
          </cell>
          <cell r="EF1018">
            <v>0</v>
          </cell>
          <cell r="EG1018">
            <v>0</v>
          </cell>
          <cell r="EK1018">
            <v>0</v>
          </cell>
          <cell r="EL1018">
            <v>0</v>
          </cell>
          <cell r="EM1018">
            <v>0</v>
          </cell>
        </row>
        <row r="1057"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AM1057">
            <v>0</v>
          </cell>
          <cell r="AN1057">
            <v>0</v>
          </cell>
          <cell r="AO1057">
            <v>0</v>
          </cell>
          <cell r="BE1057">
            <v>0</v>
          </cell>
          <cell r="BF1057">
            <v>0</v>
          </cell>
          <cell r="BG1057">
            <v>0</v>
          </cell>
          <cell r="CF1057">
            <v>0</v>
          </cell>
          <cell r="CG1057">
            <v>0</v>
          </cell>
          <cell r="CH1057">
            <v>0</v>
          </cell>
          <cell r="CI1057">
            <v>0</v>
          </cell>
          <cell r="CJ1057">
            <v>0</v>
          </cell>
          <cell r="CK1057">
            <v>0</v>
          </cell>
          <cell r="CL1057">
            <v>0</v>
          </cell>
          <cell r="CM1057">
            <v>0</v>
          </cell>
          <cell r="CN1057">
            <v>0</v>
          </cell>
          <cell r="CO1057">
            <v>0</v>
          </cell>
          <cell r="CP1057">
            <v>0</v>
          </cell>
          <cell r="CQ1057">
            <v>0</v>
          </cell>
          <cell r="CR1057">
            <v>0</v>
          </cell>
          <cell r="CS1057">
            <v>0</v>
          </cell>
          <cell r="CT1057">
            <v>0</v>
          </cell>
          <cell r="CU1057">
            <v>0</v>
          </cell>
          <cell r="CV1057">
            <v>0</v>
          </cell>
          <cell r="CW1057">
            <v>0</v>
          </cell>
          <cell r="EB1057">
            <v>0</v>
          </cell>
          <cell r="EC1057">
            <v>0</v>
          </cell>
          <cell r="ED1057">
            <v>0</v>
          </cell>
          <cell r="EE1057">
            <v>0</v>
          </cell>
          <cell r="EF1057">
            <v>0</v>
          </cell>
          <cell r="EG1057">
            <v>0</v>
          </cell>
          <cell r="EK1057">
            <v>0</v>
          </cell>
          <cell r="EL1057">
            <v>0</v>
          </cell>
          <cell r="EM1057">
            <v>0</v>
          </cell>
        </row>
        <row r="1089">
          <cell r="O1089">
            <v>0</v>
          </cell>
          <cell r="P1089">
            <v>1420100</v>
          </cell>
          <cell r="Q1089">
            <v>0</v>
          </cell>
          <cell r="R1089">
            <v>0</v>
          </cell>
          <cell r="S1089">
            <v>250000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AM1089">
            <v>0</v>
          </cell>
          <cell r="AN1089">
            <v>0</v>
          </cell>
          <cell r="AO1089">
            <v>0</v>
          </cell>
          <cell r="BE1089">
            <v>0</v>
          </cell>
          <cell r="BF1089">
            <v>0</v>
          </cell>
          <cell r="BG1089">
            <v>0</v>
          </cell>
          <cell r="CC1089">
            <v>0</v>
          </cell>
          <cell r="CD1089">
            <v>0</v>
          </cell>
          <cell r="CE1089">
            <v>0</v>
          </cell>
          <cell r="CF1089">
            <v>0</v>
          </cell>
          <cell r="CG1089">
            <v>0</v>
          </cell>
          <cell r="CH1089">
            <v>0</v>
          </cell>
          <cell r="CI1089">
            <v>0</v>
          </cell>
          <cell r="CJ1089">
            <v>0</v>
          </cell>
          <cell r="CK1089">
            <v>0</v>
          </cell>
          <cell r="CL1089">
            <v>0</v>
          </cell>
          <cell r="CM1089">
            <v>0</v>
          </cell>
          <cell r="CN1089">
            <v>0</v>
          </cell>
          <cell r="CO1089">
            <v>0</v>
          </cell>
          <cell r="CP1089">
            <v>0</v>
          </cell>
          <cell r="CQ1089">
            <v>0</v>
          </cell>
          <cell r="CR1089">
            <v>0</v>
          </cell>
          <cell r="CS1089">
            <v>0</v>
          </cell>
          <cell r="CT1089">
            <v>0</v>
          </cell>
          <cell r="CU1089">
            <v>0</v>
          </cell>
          <cell r="CV1089">
            <v>0</v>
          </cell>
          <cell r="CW1089">
            <v>0</v>
          </cell>
          <cell r="EB1089">
            <v>0</v>
          </cell>
          <cell r="EC1089">
            <v>0</v>
          </cell>
          <cell r="ED1089">
            <v>0</v>
          </cell>
          <cell r="EE1089">
            <v>0</v>
          </cell>
          <cell r="EF1089">
            <v>0</v>
          </cell>
          <cell r="EG1089">
            <v>0</v>
          </cell>
          <cell r="EK1089">
            <v>0</v>
          </cell>
          <cell r="EL1089">
            <v>0</v>
          </cell>
          <cell r="EM1089">
            <v>0</v>
          </cell>
        </row>
        <row r="1128">
          <cell r="O1128">
            <v>10270300</v>
          </cell>
          <cell r="P1128">
            <v>0</v>
          </cell>
          <cell r="Q1128">
            <v>0</v>
          </cell>
          <cell r="R1128">
            <v>1815000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AM1128">
            <v>0</v>
          </cell>
          <cell r="AN1128">
            <v>0</v>
          </cell>
          <cell r="AO1128">
            <v>0</v>
          </cell>
          <cell r="BE1128">
            <v>0</v>
          </cell>
          <cell r="BF1128">
            <v>0</v>
          </cell>
          <cell r="BG1128">
            <v>0</v>
          </cell>
          <cell r="CF1128">
            <v>0</v>
          </cell>
          <cell r="CG1128">
            <v>0</v>
          </cell>
          <cell r="CH1128">
            <v>0</v>
          </cell>
          <cell r="CI1128">
            <v>0</v>
          </cell>
          <cell r="CJ1128">
            <v>0</v>
          </cell>
          <cell r="CK1128">
            <v>0</v>
          </cell>
          <cell r="CL1128">
            <v>0</v>
          </cell>
          <cell r="CM1128">
            <v>0</v>
          </cell>
          <cell r="CN1128">
            <v>0</v>
          </cell>
          <cell r="CO1128">
            <v>0</v>
          </cell>
          <cell r="CP1128">
            <v>0</v>
          </cell>
          <cell r="CQ1128">
            <v>0</v>
          </cell>
          <cell r="CR1128">
            <v>0</v>
          </cell>
          <cell r="CS1128">
            <v>0</v>
          </cell>
          <cell r="CT1128">
            <v>0</v>
          </cell>
          <cell r="CU1128">
            <v>0</v>
          </cell>
          <cell r="CV1128">
            <v>0</v>
          </cell>
          <cell r="CW1128">
            <v>0</v>
          </cell>
          <cell r="EB1128">
            <v>0</v>
          </cell>
          <cell r="EC1128">
            <v>0</v>
          </cell>
          <cell r="ED1128">
            <v>0</v>
          </cell>
          <cell r="EE1128">
            <v>0</v>
          </cell>
          <cell r="EF1128">
            <v>0</v>
          </cell>
          <cell r="EG1128">
            <v>0</v>
          </cell>
          <cell r="EK1128">
            <v>0</v>
          </cell>
          <cell r="EL1128">
            <v>0</v>
          </cell>
          <cell r="EM1128">
            <v>0</v>
          </cell>
        </row>
        <row r="1186"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AM1186">
            <v>0</v>
          </cell>
          <cell r="AN1186">
            <v>0</v>
          </cell>
          <cell r="AO1186">
            <v>0</v>
          </cell>
          <cell r="BE1186">
            <v>226000</v>
          </cell>
          <cell r="BF1186">
            <v>0</v>
          </cell>
          <cell r="BG1186">
            <v>0</v>
          </cell>
          <cell r="CF1186">
            <v>0</v>
          </cell>
          <cell r="CG1186">
            <v>0</v>
          </cell>
          <cell r="CH1186">
            <v>0</v>
          </cell>
          <cell r="CI1186">
            <v>0</v>
          </cell>
          <cell r="CJ1186">
            <v>0</v>
          </cell>
          <cell r="CK1186">
            <v>0</v>
          </cell>
          <cell r="CL1186">
            <v>0</v>
          </cell>
          <cell r="CM1186">
            <v>0</v>
          </cell>
          <cell r="CN1186">
            <v>0</v>
          </cell>
          <cell r="CO1186">
            <v>0</v>
          </cell>
          <cell r="CP1186">
            <v>0</v>
          </cell>
          <cell r="CQ1186">
            <v>0</v>
          </cell>
          <cell r="CR1186">
            <v>0</v>
          </cell>
          <cell r="CS1186">
            <v>0</v>
          </cell>
          <cell r="CT1186">
            <v>0</v>
          </cell>
          <cell r="CU1186">
            <v>0</v>
          </cell>
          <cell r="CV1186">
            <v>0</v>
          </cell>
          <cell r="CW1186">
            <v>0</v>
          </cell>
          <cell r="EB1186">
            <v>0</v>
          </cell>
          <cell r="EC1186">
            <v>0</v>
          </cell>
          <cell r="ED1186">
            <v>0</v>
          </cell>
          <cell r="EE1186">
            <v>0</v>
          </cell>
          <cell r="EF1186">
            <v>0</v>
          </cell>
          <cell r="EG1186">
            <v>0</v>
          </cell>
          <cell r="EK1186">
            <v>0</v>
          </cell>
          <cell r="EL1186">
            <v>0</v>
          </cell>
          <cell r="EM1186">
            <v>0</v>
          </cell>
        </row>
        <row r="1241"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AM1241">
            <v>0</v>
          </cell>
          <cell r="AN1241">
            <v>0</v>
          </cell>
          <cell r="AO1241">
            <v>0</v>
          </cell>
          <cell r="BE1241">
            <v>0</v>
          </cell>
          <cell r="BF1241">
            <v>0</v>
          </cell>
          <cell r="BG1241">
            <v>0</v>
          </cell>
          <cell r="CF1241">
            <v>0</v>
          </cell>
          <cell r="CG1241">
            <v>0</v>
          </cell>
          <cell r="CH1241">
            <v>0</v>
          </cell>
          <cell r="CI1241">
            <v>0</v>
          </cell>
          <cell r="CJ1241">
            <v>0</v>
          </cell>
          <cell r="CK1241">
            <v>0</v>
          </cell>
          <cell r="CL1241">
            <v>0</v>
          </cell>
          <cell r="CM1241">
            <v>0</v>
          </cell>
          <cell r="CN1241">
            <v>0</v>
          </cell>
          <cell r="CO1241">
            <v>0</v>
          </cell>
          <cell r="CP1241">
            <v>0</v>
          </cell>
          <cell r="CQ1241">
            <v>0</v>
          </cell>
          <cell r="CR1241">
            <v>0</v>
          </cell>
          <cell r="CS1241">
            <v>0</v>
          </cell>
          <cell r="CT1241">
            <v>0</v>
          </cell>
          <cell r="CU1241">
            <v>0</v>
          </cell>
          <cell r="CV1241">
            <v>0</v>
          </cell>
          <cell r="CW1241">
            <v>0</v>
          </cell>
          <cell r="EB1241">
            <v>0</v>
          </cell>
          <cell r="EC1241">
            <v>0</v>
          </cell>
          <cell r="ED1241">
            <v>0</v>
          </cell>
          <cell r="EE1241">
            <v>0</v>
          </cell>
          <cell r="EF1241">
            <v>0</v>
          </cell>
          <cell r="EG1241">
            <v>0</v>
          </cell>
          <cell r="EK1241">
            <v>0</v>
          </cell>
          <cell r="EL1241">
            <v>0</v>
          </cell>
          <cell r="EM1241">
            <v>0</v>
          </cell>
        </row>
        <row r="1280"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AM1280">
            <v>0</v>
          </cell>
          <cell r="AN1280">
            <v>0</v>
          </cell>
          <cell r="AO1280">
            <v>0</v>
          </cell>
          <cell r="BE1280">
            <v>0</v>
          </cell>
          <cell r="BF1280">
            <v>0</v>
          </cell>
          <cell r="BG1280">
            <v>0</v>
          </cell>
          <cell r="CF1280">
            <v>0</v>
          </cell>
          <cell r="CG1280">
            <v>0</v>
          </cell>
          <cell r="CH1280">
            <v>0</v>
          </cell>
          <cell r="CI1280">
            <v>0</v>
          </cell>
          <cell r="CJ1280">
            <v>0</v>
          </cell>
          <cell r="CK1280">
            <v>0</v>
          </cell>
          <cell r="CL1280">
            <v>0</v>
          </cell>
          <cell r="CM1280">
            <v>0</v>
          </cell>
          <cell r="CN1280">
            <v>0</v>
          </cell>
          <cell r="CO1280">
            <v>0</v>
          </cell>
          <cell r="CP1280">
            <v>0</v>
          </cell>
          <cell r="CQ1280">
            <v>0</v>
          </cell>
          <cell r="CR1280">
            <v>0</v>
          </cell>
          <cell r="CS1280">
            <v>0</v>
          </cell>
          <cell r="CT1280">
            <v>0</v>
          </cell>
          <cell r="CU1280">
            <v>0</v>
          </cell>
          <cell r="CV1280">
            <v>0</v>
          </cell>
          <cell r="CW1280">
            <v>0</v>
          </cell>
          <cell r="EB1280">
            <v>0</v>
          </cell>
          <cell r="EC1280">
            <v>0</v>
          </cell>
          <cell r="ED1280">
            <v>0</v>
          </cell>
          <cell r="EE1280">
            <v>0</v>
          </cell>
          <cell r="EF1280">
            <v>0</v>
          </cell>
          <cell r="EG1280">
            <v>0</v>
          </cell>
          <cell r="EK1280">
            <v>0</v>
          </cell>
          <cell r="EL1280">
            <v>0</v>
          </cell>
          <cell r="EM1280">
            <v>0</v>
          </cell>
        </row>
        <row r="1319"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AM1319">
            <v>0</v>
          </cell>
          <cell r="AN1319">
            <v>0</v>
          </cell>
          <cell r="AO1319">
            <v>0</v>
          </cell>
          <cell r="BE1319">
            <v>20500000</v>
          </cell>
          <cell r="BF1319">
            <v>0</v>
          </cell>
          <cell r="BG1319">
            <v>0</v>
          </cell>
          <cell r="CF1319">
            <v>0</v>
          </cell>
          <cell r="CG1319">
            <v>0</v>
          </cell>
          <cell r="CH1319">
            <v>0</v>
          </cell>
          <cell r="CI1319">
            <v>0</v>
          </cell>
          <cell r="CJ1319">
            <v>0</v>
          </cell>
          <cell r="CK1319">
            <v>0</v>
          </cell>
          <cell r="CL1319">
            <v>0</v>
          </cell>
          <cell r="CM1319">
            <v>0</v>
          </cell>
          <cell r="CN1319">
            <v>0</v>
          </cell>
          <cell r="CO1319">
            <v>0</v>
          </cell>
          <cell r="CP1319">
            <v>0</v>
          </cell>
          <cell r="CQ1319">
            <v>0</v>
          </cell>
          <cell r="CR1319">
            <v>0</v>
          </cell>
          <cell r="CS1319">
            <v>0</v>
          </cell>
          <cell r="CT1319">
            <v>0</v>
          </cell>
          <cell r="CU1319">
            <v>0</v>
          </cell>
          <cell r="CV1319">
            <v>0</v>
          </cell>
          <cell r="CW1319">
            <v>0</v>
          </cell>
          <cell r="EB1319">
            <v>0</v>
          </cell>
          <cell r="EC1319">
            <v>0</v>
          </cell>
          <cell r="ED1319">
            <v>0</v>
          </cell>
          <cell r="EE1319">
            <v>0</v>
          </cell>
          <cell r="EF1319">
            <v>0</v>
          </cell>
          <cell r="EG1319">
            <v>0</v>
          </cell>
          <cell r="EK1319">
            <v>0</v>
          </cell>
          <cell r="EL1319">
            <v>0</v>
          </cell>
          <cell r="EM1319">
            <v>0</v>
          </cell>
        </row>
        <row r="1377"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-1628000</v>
          </cell>
          <cell r="V1377">
            <v>0</v>
          </cell>
          <cell r="W1377">
            <v>0</v>
          </cell>
          <cell r="AM1377">
            <v>0</v>
          </cell>
          <cell r="AN1377">
            <v>0</v>
          </cell>
          <cell r="AO1377">
            <v>0</v>
          </cell>
          <cell r="BE1377">
            <v>0</v>
          </cell>
          <cell r="BF1377">
            <v>0</v>
          </cell>
          <cell r="BG1377">
            <v>0</v>
          </cell>
          <cell r="CF1377">
            <v>0</v>
          </cell>
          <cell r="CG1377">
            <v>0</v>
          </cell>
          <cell r="CH1377">
            <v>0</v>
          </cell>
          <cell r="CI1377">
            <v>0</v>
          </cell>
          <cell r="CJ1377">
            <v>0</v>
          </cell>
          <cell r="CK1377">
            <v>0</v>
          </cell>
          <cell r="CL1377">
            <v>0</v>
          </cell>
          <cell r="CM1377">
            <v>0</v>
          </cell>
          <cell r="CN1377">
            <v>0</v>
          </cell>
          <cell r="CO1377">
            <v>0</v>
          </cell>
          <cell r="CP1377">
            <v>0</v>
          </cell>
          <cell r="CQ1377">
            <v>0</v>
          </cell>
          <cell r="CR1377">
            <v>0</v>
          </cell>
          <cell r="CS1377">
            <v>0</v>
          </cell>
          <cell r="CT1377">
            <v>0</v>
          </cell>
          <cell r="CU1377">
            <v>0</v>
          </cell>
          <cell r="CV1377">
            <v>0</v>
          </cell>
          <cell r="CW1377">
            <v>0</v>
          </cell>
          <cell r="EB1377">
            <v>0</v>
          </cell>
          <cell r="EC1377">
            <v>0</v>
          </cell>
          <cell r="ED1377">
            <v>0</v>
          </cell>
          <cell r="EE1377">
            <v>0</v>
          </cell>
          <cell r="EF1377">
            <v>0</v>
          </cell>
          <cell r="EG1377">
            <v>0</v>
          </cell>
          <cell r="EK1377">
            <v>0</v>
          </cell>
          <cell r="EL1377">
            <v>0</v>
          </cell>
          <cell r="EM1377">
            <v>0</v>
          </cell>
        </row>
        <row r="1417"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-46740</v>
          </cell>
          <cell r="V1417">
            <v>0</v>
          </cell>
          <cell r="W1417">
            <v>0</v>
          </cell>
          <cell r="AM1417">
            <v>0</v>
          </cell>
          <cell r="AN1417">
            <v>0</v>
          </cell>
          <cell r="AO1417">
            <v>0</v>
          </cell>
          <cell r="BE1417">
            <v>0</v>
          </cell>
          <cell r="BF1417">
            <v>0</v>
          </cell>
          <cell r="BG1417">
            <v>0</v>
          </cell>
          <cell r="CF1417">
            <v>0</v>
          </cell>
          <cell r="CG1417">
            <v>0</v>
          </cell>
          <cell r="CH1417">
            <v>0</v>
          </cell>
          <cell r="CI1417">
            <v>0</v>
          </cell>
          <cell r="CJ1417">
            <v>0</v>
          </cell>
          <cell r="CK1417">
            <v>0</v>
          </cell>
          <cell r="CL1417">
            <v>0</v>
          </cell>
          <cell r="CM1417">
            <v>0</v>
          </cell>
          <cell r="CN1417">
            <v>0</v>
          </cell>
          <cell r="CO1417">
            <v>0</v>
          </cell>
          <cell r="CP1417">
            <v>0</v>
          </cell>
          <cell r="CQ1417">
            <v>0</v>
          </cell>
          <cell r="CR1417">
            <v>0</v>
          </cell>
          <cell r="CS1417">
            <v>0</v>
          </cell>
          <cell r="CT1417">
            <v>0</v>
          </cell>
          <cell r="CU1417">
            <v>0</v>
          </cell>
          <cell r="CV1417">
            <v>0</v>
          </cell>
          <cell r="CW1417">
            <v>0</v>
          </cell>
          <cell r="EB1417">
            <v>0</v>
          </cell>
          <cell r="EC1417">
            <v>0</v>
          </cell>
          <cell r="ED1417">
            <v>0</v>
          </cell>
          <cell r="EE1417">
            <v>0</v>
          </cell>
          <cell r="EF1417">
            <v>0</v>
          </cell>
          <cell r="EG1417">
            <v>0</v>
          </cell>
          <cell r="EK1417">
            <v>0</v>
          </cell>
          <cell r="EL1417">
            <v>0</v>
          </cell>
          <cell r="EM1417">
            <v>0</v>
          </cell>
        </row>
        <row r="1456">
          <cell r="O1456">
            <v>831000</v>
          </cell>
          <cell r="P1456">
            <v>0</v>
          </cell>
          <cell r="Q1456">
            <v>0</v>
          </cell>
          <cell r="R1456">
            <v>146000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AM1456">
            <v>0</v>
          </cell>
          <cell r="AN1456">
            <v>0</v>
          </cell>
          <cell r="AO1456">
            <v>0</v>
          </cell>
          <cell r="BE1456">
            <v>0</v>
          </cell>
          <cell r="BF1456">
            <v>0</v>
          </cell>
          <cell r="BG1456">
            <v>0</v>
          </cell>
          <cell r="CF1456">
            <v>0</v>
          </cell>
          <cell r="CG1456">
            <v>0</v>
          </cell>
          <cell r="CH1456">
            <v>0</v>
          </cell>
          <cell r="CI1456">
            <v>0</v>
          </cell>
          <cell r="CJ1456">
            <v>0</v>
          </cell>
          <cell r="CK1456">
            <v>0</v>
          </cell>
          <cell r="CL1456">
            <v>0</v>
          </cell>
          <cell r="CM1456">
            <v>0</v>
          </cell>
          <cell r="CN1456">
            <v>0</v>
          </cell>
          <cell r="CO1456">
            <v>0</v>
          </cell>
          <cell r="CP1456">
            <v>0</v>
          </cell>
          <cell r="CQ1456">
            <v>0</v>
          </cell>
          <cell r="CR1456">
            <v>0</v>
          </cell>
          <cell r="CS1456">
            <v>0</v>
          </cell>
          <cell r="CT1456">
            <v>0</v>
          </cell>
          <cell r="CU1456">
            <v>0</v>
          </cell>
          <cell r="CV1456">
            <v>0</v>
          </cell>
          <cell r="CW1456">
            <v>0</v>
          </cell>
          <cell r="EB1456">
            <v>0</v>
          </cell>
          <cell r="EC1456">
            <v>0</v>
          </cell>
          <cell r="ED1456">
            <v>0</v>
          </cell>
          <cell r="EE1456">
            <v>0</v>
          </cell>
          <cell r="EF1456">
            <v>0</v>
          </cell>
          <cell r="EG1456">
            <v>0</v>
          </cell>
          <cell r="EK1456">
            <v>0</v>
          </cell>
          <cell r="EL1456">
            <v>0</v>
          </cell>
          <cell r="EM1456">
            <v>0</v>
          </cell>
        </row>
        <row r="1642"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AM1642">
            <v>0</v>
          </cell>
          <cell r="AN1642">
            <v>0</v>
          </cell>
          <cell r="AO1642">
            <v>0</v>
          </cell>
          <cell r="BE1642">
            <v>0</v>
          </cell>
          <cell r="BF1642">
            <v>0</v>
          </cell>
          <cell r="BG1642">
            <v>0</v>
          </cell>
          <cell r="CF1642">
            <v>0</v>
          </cell>
          <cell r="CG1642">
            <v>0</v>
          </cell>
          <cell r="CH1642">
            <v>0</v>
          </cell>
          <cell r="CI1642">
            <v>0</v>
          </cell>
          <cell r="CJ1642">
            <v>0</v>
          </cell>
          <cell r="CK1642">
            <v>0</v>
          </cell>
          <cell r="CL1642">
            <v>0</v>
          </cell>
          <cell r="CM1642">
            <v>0</v>
          </cell>
          <cell r="CN1642">
            <v>0</v>
          </cell>
          <cell r="CO1642">
            <v>0</v>
          </cell>
          <cell r="CP1642">
            <v>0</v>
          </cell>
          <cell r="CQ1642">
            <v>0</v>
          </cell>
          <cell r="CR1642">
            <v>0</v>
          </cell>
          <cell r="CS1642">
            <v>0</v>
          </cell>
          <cell r="CT1642">
            <v>0</v>
          </cell>
          <cell r="CU1642">
            <v>0</v>
          </cell>
          <cell r="CV1642">
            <v>0</v>
          </cell>
          <cell r="CW1642">
            <v>0</v>
          </cell>
          <cell r="EB1642">
            <v>0</v>
          </cell>
          <cell r="EC1642">
            <v>0</v>
          </cell>
          <cell r="ED1642">
            <v>0</v>
          </cell>
          <cell r="EE1642">
            <v>0</v>
          </cell>
          <cell r="EF1642">
            <v>0</v>
          </cell>
          <cell r="EG1642">
            <v>0</v>
          </cell>
          <cell r="EK1642">
            <v>0</v>
          </cell>
          <cell r="EL1642">
            <v>0</v>
          </cell>
          <cell r="EM1642">
            <v>0</v>
          </cell>
        </row>
        <row r="1724"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AM1724">
            <v>0</v>
          </cell>
          <cell r="AN1724">
            <v>0</v>
          </cell>
          <cell r="AO1724">
            <v>0</v>
          </cell>
          <cell r="BE1724">
            <v>0</v>
          </cell>
          <cell r="BF1724">
            <v>0</v>
          </cell>
          <cell r="BG1724">
            <v>0</v>
          </cell>
          <cell r="CF1724">
            <v>0</v>
          </cell>
          <cell r="CG1724">
            <v>0</v>
          </cell>
          <cell r="CH1724">
            <v>0</v>
          </cell>
          <cell r="CI1724">
            <v>0</v>
          </cell>
          <cell r="CJ1724">
            <v>0</v>
          </cell>
          <cell r="CK1724">
            <v>0</v>
          </cell>
          <cell r="CL1724">
            <v>0</v>
          </cell>
          <cell r="CM1724">
            <v>0</v>
          </cell>
          <cell r="CN1724">
            <v>0</v>
          </cell>
          <cell r="CO1724">
            <v>0</v>
          </cell>
          <cell r="CP1724">
            <v>0</v>
          </cell>
          <cell r="CQ1724">
            <v>0</v>
          </cell>
          <cell r="CR1724">
            <v>0</v>
          </cell>
          <cell r="CS1724">
            <v>0</v>
          </cell>
          <cell r="CT1724">
            <v>0</v>
          </cell>
          <cell r="CU1724">
            <v>0</v>
          </cell>
          <cell r="CV1724">
            <v>0</v>
          </cell>
          <cell r="CW1724">
            <v>0</v>
          </cell>
          <cell r="EB1724">
            <v>0</v>
          </cell>
          <cell r="EC1724">
            <v>0</v>
          </cell>
          <cell r="ED1724">
            <v>0</v>
          </cell>
          <cell r="EE1724">
            <v>0</v>
          </cell>
          <cell r="EF1724">
            <v>0</v>
          </cell>
          <cell r="EG1724">
            <v>0</v>
          </cell>
          <cell r="EK1724">
            <v>0</v>
          </cell>
          <cell r="EL1724">
            <v>0</v>
          </cell>
          <cell r="EM1724">
            <v>0</v>
          </cell>
        </row>
        <row r="1798"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AM1798">
            <v>0</v>
          </cell>
          <cell r="AN1798">
            <v>0</v>
          </cell>
          <cell r="AO1798">
            <v>0</v>
          </cell>
          <cell r="BE1798">
            <v>0</v>
          </cell>
          <cell r="BF1798">
            <v>0</v>
          </cell>
          <cell r="BG1798">
            <v>0</v>
          </cell>
          <cell r="CF1798">
            <v>0</v>
          </cell>
          <cell r="CG1798">
            <v>0</v>
          </cell>
          <cell r="CH1798">
            <v>0</v>
          </cell>
          <cell r="CI1798">
            <v>0</v>
          </cell>
          <cell r="CJ1798">
            <v>0</v>
          </cell>
          <cell r="CK1798">
            <v>0</v>
          </cell>
          <cell r="CL1798">
            <v>0</v>
          </cell>
          <cell r="CM1798">
            <v>0</v>
          </cell>
          <cell r="CN1798">
            <v>0</v>
          </cell>
          <cell r="CO1798">
            <v>0</v>
          </cell>
          <cell r="CP1798">
            <v>0</v>
          </cell>
          <cell r="CQ1798">
            <v>0</v>
          </cell>
          <cell r="CR1798">
            <v>0</v>
          </cell>
          <cell r="CS1798">
            <v>0</v>
          </cell>
          <cell r="CT1798">
            <v>0</v>
          </cell>
          <cell r="CU1798">
            <v>0</v>
          </cell>
          <cell r="CV1798">
            <v>0</v>
          </cell>
          <cell r="CW1798">
            <v>0</v>
          </cell>
          <cell r="EB1798">
            <v>0</v>
          </cell>
          <cell r="EC1798">
            <v>0</v>
          </cell>
          <cell r="ED1798">
            <v>0</v>
          </cell>
          <cell r="EE1798">
            <v>0</v>
          </cell>
          <cell r="EF1798">
            <v>0</v>
          </cell>
          <cell r="EG1798">
            <v>0</v>
          </cell>
          <cell r="EK1798">
            <v>0</v>
          </cell>
          <cell r="EL1798">
            <v>0</v>
          </cell>
          <cell r="EM1798">
            <v>0</v>
          </cell>
        </row>
        <row r="1828"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AM1828">
            <v>0</v>
          </cell>
          <cell r="AN1828">
            <v>0</v>
          </cell>
          <cell r="AO1828">
            <v>0</v>
          </cell>
          <cell r="BE1828">
            <v>0</v>
          </cell>
          <cell r="BF1828">
            <v>0</v>
          </cell>
          <cell r="BG1828">
            <v>0</v>
          </cell>
          <cell r="CF1828">
            <v>0</v>
          </cell>
          <cell r="CG1828">
            <v>0</v>
          </cell>
          <cell r="CH1828">
            <v>0</v>
          </cell>
          <cell r="CI1828">
            <v>0</v>
          </cell>
          <cell r="CJ1828">
            <v>0</v>
          </cell>
          <cell r="CK1828">
            <v>0</v>
          </cell>
          <cell r="CL1828">
            <v>0</v>
          </cell>
          <cell r="CM1828">
            <v>0</v>
          </cell>
          <cell r="CN1828">
            <v>0</v>
          </cell>
          <cell r="CO1828">
            <v>0</v>
          </cell>
          <cell r="CP1828">
            <v>0</v>
          </cell>
          <cell r="CQ1828">
            <v>0</v>
          </cell>
          <cell r="CR1828">
            <v>0</v>
          </cell>
          <cell r="CS1828">
            <v>0</v>
          </cell>
          <cell r="CT1828">
            <v>0</v>
          </cell>
          <cell r="CU1828">
            <v>0</v>
          </cell>
          <cell r="CV1828">
            <v>0</v>
          </cell>
          <cell r="CW1828">
            <v>0</v>
          </cell>
          <cell r="EB1828">
            <v>0</v>
          </cell>
          <cell r="EC1828">
            <v>0</v>
          </cell>
          <cell r="ED1828">
            <v>0</v>
          </cell>
          <cell r="EE1828">
            <v>0</v>
          </cell>
          <cell r="EF1828">
            <v>0</v>
          </cell>
          <cell r="EG1828">
            <v>0</v>
          </cell>
          <cell r="EK1828">
            <v>0</v>
          </cell>
          <cell r="EL1828">
            <v>0</v>
          </cell>
          <cell r="EM1828">
            <v>0</v>
          </cell>
        </row>
        <row r="1876"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AM1876">
            <v>0</v>
          </cell>
          <cell r="AN1876">
            <v>0</v>
          </cell>
          <cell r="AO1876">
            <v>0</v>
          </cell>
          <cell r="BE1876">
            <v>0</v>
          </cell>
          <cell r="BF1876">
            <v>0</v>
          </cell>
          <cell r="BG1876">
            <v>0</v>
          </cell>
          <cell r="CF1876">
            <v>0</v>
          </cell>
          <cell r="CG1876">
            <v>0</v>
          </cell>
          <cell r="CH1876">
            <v>0</v>
          </cell>
          <cell r="CI1876">
            <v>0</v>
          </cell>
          <cell r="CJ1876">
            <v>0</v>
          </cell>
          <cell r="CK1876">
            <v>0</v>
          </cell>
          <cell r="CL1876">
            <v>0</v>
          </cell>
          <cell r="CM1876">
            <v>0</v>
          </cell>
          <cell r="CN1876">
            <v>0</v>
          </cell>
          <cell r="CO1876">
            <v>0</v>
          </cell>
          <cell r="CP1876">
            <v>0</v>
          </cell>
          <cell r="CQ1876">
            <v>0</v>
          </cell>
          <cell r="CR1876">
            <v>0</v>
          </cell>
          <cell r="CS1876">
            <v>0</v>
          </cell>
          <cell r="CT1876">
            <v>0</v>
          </cell>
          <cell r="CU1876">
            <v>0</v>
          </cell>
          <cell r="CV1876">
            <v>0</v>
          </cell>
          <cell r="CW1876">
            <v>0</v>
          </cell>
          <cell r="EB1876">
            <v>0</v>
          </cell>
          <cell r="EC1876">
            <v>0</v>
          </cell>
          <cell r="ED1876">
            <v>0</v>
          </cell>
          <cell r="EE1876">
            <v>0</v>
          </cell>
          <cell r="EF1876">
            <v>0</v>
          </cell>
          <cell r="EG1876">
            <v>0</v>
          </cell>
          <cell r="EK1876">
            <v>0</v>
          </cell>
          <cell r="EL1876">
            <v>0</v>
          </cell>
          <cell r="EM1876">
            <v>0</v>
          </cell>
        </row>
        <row r="1915"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AM1915">
            <v>28531000</v>
          </cell>
          <cell r="AN1915">
            <v>0</v>
          </cell>
          <cell r="AO1915">
            <v>0</v>
          </cell>
          <cell r="BE1915">
            <v>1000000</v>
          </cell>
          <cell r="BF1915">
            <v>0</v>
          </cell>
          <cell r="BG1915">
            <v>0</v>
          </cell>
          <cell r="CF1915">
            <v>0</v>
          </cell>
          <cell r="CG1915">
            <v>0</v>
          </cell>
          <cell r="CH1915">
            <v>0</v>
          </cell>
          <cell r="CI1915">
            <v>0</v>
          </cell>
          <cell r="CJ1915">
            <v>0</v>
          </cell>
          <cell r="CK1915">
            <v>0</v>
          </cell>
          <cell r="CL1915">
            <v>0</v>
          </cell>
          <cell r="CM1915">
            <v>0</v>
          </cell>
          <cell r="CN1915">
            <v>0</v>
          </cell>
          <cell r="CO1915">
            <v>0</v>
          </cell>
          <cell r="CP1915">
            <v>0</v>
          </cell>
          <cell r="CQ1915">
            <v>0</v>
          </cell>
          <cell r="CR1915">
            <v>0</v>
          </cell>
          <cell r="CS1915">
            <v>0</v>
          </cell>
          <cell r="CT1915">
            <v>0</v>
          </cell>
          <cell r="CU1915">
            <v>0</v>
          </cell>
          <cell r="CV1915">
            <v>0</v>
          </cell>
          <cell r="CW1915">
            <v>0</v>
          </cell>
          <cell r="EB1915">
            <v>0</v>
          </cell>
          <cell r="EC1915">
            <v>0</v>
          </cell>
          <cell r="ED1915">
            <v>0</v>
          </cell>
          <cell r="EE1915">
            <v>0</v>
          </cell>
          <cell r="EF1915">
            <v>0</v>
          </cell>
          <cell r="EG1915">
            <v>0</v>
          </cell>
          <cell r="EK1915">
            <v>0</v>
          </cell>
          <cell r="EL1915">
            <v>0</v>
          </cell>
          <cell r="EM1915">
            <v>0</v>
          </cell>
        </row>
        <row r="1966"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AM1966">
            <v>0</v>
          </cell>
          <cell r="AN1966">
            <v>0</v>
          </cell>
          <cell r="AO1966">
            <v>0</v>
          </cell>
          <cell r="BE1966">
            <v>0</v>
          </cell>
          <cell r="BF1966">
            <v>0</v>
          </cell>
          <cell r="BG1966">
            <v>0</v>
          </cell>
          <cell r="CF1966">
            <v>0</v>
          </cell>
          <cell r="CG1966">
            <v>0</v>
          </cell>
          <cell r="CH1966">
            <v>0</v>
          </cell>
          <cell r="CI1966">
            <v>0</v>
          </cell>
          <cell r="CJ1966">
            <v>0</v>
          </cell>
          <cell r="CK1966">
            <v>0</v>
          </cell>
          <cell r="CL1966">
            <v>0</v>
          </cell>
          <cell r="CM1966">
            <v>0</v>
          </cell>
          <cell r="CN1966">
            <v>0</v>
          </cell>
          <cell r="CO1966">
            <v>0</v>
          </cell>
          <cell r="CP1966">
            <v>0</v>
          </cell>
          <cell r="CQ1966">
            <v>0</v>
          </cell>
          <cell r="CR1966">
            <v>0</v>
          </cell>
          <cell r="CS1966">
            <v>0</v>
          </cell>
          <cell r="CT1966">
            <v>0</v>
          </cell>
          <cell r="CU1966">
            <v>0</v>
          </cell>
          <cell r="CV1966">
            <v>0</v>
          </cell>
          <cell r="CW1966">
            <v>0</v>
          </cell>
          <cell r="EB1966">
            <v>0</v>
          </cell>
          <cell r="EC1966">
            <v>0</v>
          </cell>
          <cell r="ED1966">
            <v>0</v>
          </cell>
          <cell r="EE1966">
            <v>0</v>
          </cell>
          <cell r="EF1966">
            <v>0</v>
          </cell>
          <cell r="EG1966">
            <v>0</v>
          </cell>
          <cell r="EK1966">
            <v>0</v>
          </cell>
          <cell r="EL1966">
            <v>0</v>
          </cell>
          <cell r="EM1966">
            <v>0</v>
          </cell>
        </row>
        <row r="1996"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AM1996">
            <v>0</v>
          </cell>
          <cell r="AN1996">
            <v>0</v>
          </cell>
          <cell r="AO1996">
            <v>0</v>
          </cell>
          <cell r="BE1996">
            <v>0</v>
          </cell>
          <cell r="BF1996">
            <v>0</v>
          </cell>
          <cell r="BG1996">
            <v>0</v>
          </cell>
          <cell r="CF1996">
            <v>0</v>
          </cell>
          <cell r="CG1996">
            <v>0</v>
          </cell>
          <cell r="CH1996">
            <v>0</v>
          </cell>
          <cell r="CI1996">
            <v>0</v>
          </cell>
          <cell r="CJ1996">
            <v>0</v>
          </cell>
          <cell r="CK1996">
            <v>0</v>
          </cell>
          <cell r="CL1996">
            <v>0</v>
          </cell>
          <cell r="CM1996">
            <v>0</v>
          </cell>
          <cell r="CN1996">
            <v>0</v>
          </cell>
          <cell r="CO1996">
            <v>0</v>
          </cell>
          <cell r="CP1996">
            <v>0</v>
          </cell>
          <cell r="CQ1996">
            <v>0</v>
          </cell>
          <cell r="CR1996">
            <v>0</v>
          </cell>
          <cell r="CS1996">
            <v>0</v>
          </cell>
          <cell r="CT1996">
            <v>0</v>
          </cell>
          <cell r="CU1996">
            <v>0</v>
          </cell>
          <cell r="CV1996">
            <v>0</v>
          </cell>
          <cell r="CW1996">
            <v>0</v>
          </cell>
          <cell r="EB1996">
            <v>0</v>
          </cell>
          <cell r="EC1996">
            <v>0</v>
          </cell>
          <cell r="ED1996">
            <v>0</v>
          </cell>
          <cell r="EE1996">
            <v>0</v>
          </cell>
          <cell r="EF1996">
            <v>0</v>
          </cell>
          <cell r="EG1996">
            <v>0</v>
          </cell>
          <cell r="EK1996">
            <v>19917000</v>
          </cell>
          <cell r="EL1996">
            <v>0</v>
          </cell>
          <cell r="EM1996">
            <v>0</v>
          </cell>
        </row>
        <row r="2041"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AM2041">
            <v>0</v>
          </cell>
          <cell r="AN2041">
            <v>0</v>
          </cell>
          <cell r="AO2041">
            <v>0</v>
          </cell>
          <cell r="BE2041">
            <v>1500000</v>
          </cell>
          <cell r="BF2041">
            <v>0</v>
          </cell>
          <cell r="BG2041">
            <v>0</v>
          </cell>
          <cell r="CF2041">
            <v>0</v>
          </cell>
          <cell r="CG2041">
            <v>0</v>
          </cell>
          <cell r="CH2041">
            <v>0</v>
          </cell>
          <cell r="CI2041">
            <v>0</v>
          </cell>
          <cell r="CJ2041">
            <v>0</v>
          </cell>
          <cell r="CK2041">
            <v>0</v>
          </cell>
          <cell r="CL2041">
            <v>0</v>
          </cell>
          <cell r="CM2041">
            <v>0</v>
          </cell>
          <cell r="CN2041">
            <v>0</v>
          </cell>
          <cell r="CO2041">
            <v>0</v>
          </cell>
          <cell r="CP2041">
            <v>0</v>
          </cell>
          <cell r="CQ2041">
            <v>0</v>
          </cell>
          <cell r="CR2041">
            <v>0</v>
          </cell>
          <cell r="CS2041">
            <v>0</v>
          </cell>
          <cell r="CT2041">
            <v>0</v>
          </cell>
          <cell r="CU2041">
            <v>0</v>
          </cell>
          <cell r="CV2041">
            <v>0</v>
          </cell>
          <cell r="CW2041">
            <v>0</v>
          </cell>
          <cell r="EB2041">
            <v>0</v>
          </cell>
          <cell r="EC2041">
            <v>0</v>
          </cell>
          <cell r="ED2041">
            <v>0</v>
          </cell>
          <cell r="EE2041">
            <v>0</v>
          </cell>
          <cell r="EF2041">
            <v>0</v>
          </cell>
          <cell r="EG2041">
            <v>0</v>
          </cell>
          <cell r="EK2041">
            <v>0</v>
          </cell>
          <cell r="EL2041">
            <v>0</v>
          </cell>
          <cell r="EM2041">
            <v>0</v>
          </cell>
        </row>
        <row r="2079"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9240520</v>
          </cell>
          <cell r="W2079">
            <v>0</v>
          </cell>
          <cell r="AM2079">
            <v>0</v>
          </cell>
          <cell r="AN2079">
            <v>0</v>
          </cell>
          <cell r="AO2079">
            <v>0</v>
          </cell>
          <cell r="BE2079">
            <v>0</v>
          </cell>
          <cell r="BF2079">
            <v>0</v>
          </cell>
          <cell r="BG2079">
            <v>0</v>
          </cell>
          <cell r="CF2079">
            <v>0</v>
          </cell>
          <cell r="CG2079">
            <v>0</v>
          </cell>
          <cell r="CH2079">
            <v>0</v>
          </cell>
          <cell r="CI2079">
            <v>0</v>
          </cell>
          <cell r="CJ2079">
            <v>0</v>
          </cell>
          <cell r="CK2079">
            <v>0</v>
          </cell>
          <cell r="CL2079">
            <v>0</v>
          </cell>
          <cell r="CM2079">
            <v>0</v>
          </cell>
          <cell r="CN2079">
            <v>0</v>
          </cell>
          <cell r="CO2079">
            <v>0</v>
          </cell>
          <cell r="CP2079">
            <v>0</v>
          </cell>
          <cell r="CQ2079">
            <v>0</v>
          </cell>
          <cell r="CR2079">
            <v>0</v>
          </cell>
          <cell r="CS2079">
            <v>0</v>
          </cell>
          <cell r="CT2079">
            <v>0</v>
          </cell>
          <cell r="CU2079">
            <v>0</v>
          </cell>
          <cell r="CV2079">
            <v>0</v>
          </cell>
          <cell r="CW2079">
            <v>0</v>
          </cell>
          <cell r="EB2079">
            <v>0</v>
          </cell>
          <cell r="EC2079">
            <v>0</v>
          </cell>
          <cell r="ED2079">
            <v>0</v>
          </cell>
          <cell r="EE2079">
            <v>0</v>
          </cell>
          <cell r="EF2079">
            <v>0</v>
          </cell>
          <cell r="EG2079">
            <v>0</v>
          </cell>
          <cell r="EK2079">
            <v>0</v>
          </cell>
          <cell r="EL2079">
            <v>0</v>
          </cell>
          <cell r="EM2079">
            <v>0</v>
          </cell>
        </row>
        <row r="2129"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62000</v>
          </cell>
          <cell r="W2129">
            <v>0</v>
          </cell>
          <cell r="AM2129">
            <v>0</v>
          </cell>
          <cell r="AN2129">
            <v>0</v>
          </cell>
          <cell r="AO2129">
            <v>0</v>
          </cell>
          <cell r="BE2129">
            <v>0</v>
          </cell>
          <cell r="BF2129">
            <v>0</v>
          </cell>
          <cell r="BG2129">
            <v>0</v>
          </cell>
          <cell r="CF2129">
            <v>0</v>
          </cell>
          <cell r="CG2129">
            <v>0</v>
          </cell>
          <cell r="CH2129">
            <v>0</v>
          </cell>
          <cell r="CI2129">
            <v>0</v>
          </cell>
          <cell r="CJ2129">
            <v>0</v>
          </cell>
          <cell r="CK2129">
            <v>0</v>
          </cell>
          <cell r="CL2129">
            <v>0</v>
          </cell>
          <cell r="CM2129">
            <v>0</v>
          </cell>
          <cell r="CN2129">
            <v>0</v>
          </cell>
          <cell r="CO2129">
            <v>0</v>
          </cell>
          <cell r="CP2129">
            <v>3938000</v>
          </cell>
          <cell r="CQ2129">
            <v>0</v>
          </cell>
          <cell r="CR2129">
            <v>0</v>
          </cell>
          <cell r="CS2129">
            <v>0</v>
          </cell>
          <cell r="CT2129">
            <v>0</v>
          </cell>
          <cell r="CU2129">
            <v>0</v>
          </cell>
          <cell r="CV2129">
            <v>0</v>
          </cell>
          <cell r="CW2129">
            <v>0</v>
          </cell>
          <cell r="EB2129">
            <v>0</v>
          </cell>
          <cell r="EC2129">
            <v>0</v>
          </cell>
          <cell r="ED2129">
            <v>0</v>
          </cell>
          <cell r="EE2129">
            <v>0</v>
          </cell>
          <cell r="EF2129">
            <v>0</v>
          </cell>
          <cell r="EG2129">
            <v>0</v>
          </cell>
          <cell r="EK2129">
            <v>0</v>
          </cell>
          <cell r="EL2129">
            <v>0</v>
          </cell>
          <cell r="EM2129">
            <v>0</v>
          </cell>
        </row>
        <row r="2173"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AM2173">
            <v>0</v>
          </cell>
          <cell r="AN2173">
            <v>0</v>
          </cell>
          <cell r="AO2173">
            <v>0</v>
          </cell>
          <cell r="BE2173">
            <v>0</v>
          </cell>
          <cell r="BF2173">
            <v>0</v>
          </cell>
          <cell r="BG2173">
            <v>0</v>
          </cell>
          <cell r="CF2173">
            <v>0</v>
          </cell>
          <cell r="CG2173">
            <v>0</v>
          </cell>
          <cell r="CH2173">
            <v>0</v>
          </cell>
          <cell r="CI2173">
            <v>0</v>
          </cell>
          <cell r="CJ2173">
            <v>0</v>
          </cell>
          <cell r="CK2173">
            <v>0</v>
          </cell>
          <cell r="CL2173">
            <v>0</v>
          </cell>
          <cell r="CM2173">
            <v>0</v>
          </cell>
          <cell r="CN2173">
            <v>0</v>
          </cell>
          <cell r="CO2173">
            <v>0</v>
          </cell>
          <cell r="CP2173">
            <v>0</v>
          </cell>
          <cell r="CQ2173">
            <v>0</v>
          </cell>
          <cell r="CR2173">
            <v>0</v>
          </cell>
          <cell r="CS2173">
            <v>0</v>
          </cell>
          <cell r="CT2173">
            <v>0</v>
          </cell>
          <cell r="CU2173">
            <v>0</v>
          </cell>
          <cell r="CV2173">
            <v>0</v>
          </cell>
          <cell r="CW2173">
            <v>0</v>
          </cell>
          <cell r="EB2173">
            <v>0</v>
          </cell>
          <cell r="EC2173">
            <v>0</v>
          </cell>
          <cell r="ED2173">
            <v>0</v>
          </cell>
          <cell r="EE2173">
            <v>0</v>
          </cell>
          <cell r="EF2173">
            <v>0</v>
          </cell>
          <cell r="EG2173">
            <v>0</v>
          </cell>
          <cell r="EK2173">
            <v>0</v>
          </cell>
          <cell r="EL2173">
            <v>0</v>
          </cell>
          <cell r="EM2173">
            <v>0</v>
          </cell>
        </row>
        <row r="2217"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AM2217">
            <v>0</v>
          </cell>
          <cell r="AN2217">
            <v>0</v>
          </cell>
          <cell r="AO2217">
            <v>0</v>
          </cell>
          <cell r="BE2217">
            <v>0</v>
          </cell>
          <cell r="BF2217">
            <v>0</v>
          </cell>
          <cell r="BG2217">
            <v>0</v>
          </cell>
          <cell r="CF2217">
            <v>0</v>
          </cell>
          <cell r="CG2217">
            <v>0</v>
          </cell>
          <cell r="CH2217">
            <v>0</v>
          </cell>
          <cell r="CI2217">
            <v>0</v>
          </cell>
          <cell r="CJ2217">
            <v>0</v>
          </cell>
          <cell r="CK2217">
            <v>0</v>
          </cell>
          <cell r="CL2217">
            <v>0</v>
          </cell>
          <cell r="CM2217">
            <v>0</v>
          </cell>
          <cell r="CN2217">
            <v>0</v>
          </cell>
          <cell r="CO2217">
            <v>0</v>
          </cell>
          <cell r="CP2217">
            <v>0</v>
          </cell>
          <cell r="CQ2217">
            <v>0</v>
          </cell>
          <cell r="CR2217">
            <v>0</v>
          </cell>
          <cell r="CS2217">
            <v>0</v>
          </cell>
          <cell r="CT2217">
            <v>0</v>
          </cell>
          <cell r="CU2217">
            <v>0</v>
          </cell>
          <cell r="CV2217">
            <v>0</v>
          </cell>
          <cell r="CW2217">
            <v>0</v>
          </cell>
          <cell r="EB2217">
            <v>0</v>
          </cell>
          <cell r="EC2217">
            <v>0</v>
          </cell>
          <cell r="ED2217">
            <v>0</v>
          </cell>
          <cell r="EE2217">
            <v>0</v>
          </cell>
          <cell r="EF2217">
            <v>0</v>
          </cell>
          <cell r="EG2217">
            <v>0</v>
          </cell>
          <cell r="EK2217">
            <v>0</v>
          </cell>
          <cell r="EL2217">
            <v>0</v>
          </cell>
          <cell r="EM2217">
            <v>0</v>
          </cell>
        </row>
        <row r="2256"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AM2256">
            <v>0</v>
          </cell>
          <cell r="AN2256">
            <v>0</v>
          </cell>
          <cell r="AO2256">
            <v>0</v>
          </cell>
          <cell r="BE2256">
            <v>0</v>
          </cell>
          <cell r="BF2256">
            <v>0</v>
          </cell>
          <cell r="BG2256">
            <v>0</v>
          </cell>
          <cell r="CF2256">
            <v>0</v>
          </cell>
          <cell r="CG2256">
            <v>0</v>
          </cell>
          <cell r="CH2256">
            <v>0</v>
          </cell>
          <cell r="CI2256">
            <v>0</v>
          </cell>
          <cell r="CJ2256">
            <v>0</v>
          </cell>
          <cell r="CK2256">
            <v>0</v>
          </cell>
          <cell r="CL2256">
            <v>0</v>
          </cell>
          <cell r="CM2256">
            <v>0</v>
          </cell>
          <cell r="CN2256">
            <v>0</v>
          </cell>
          <cell r="CO2256">
            <v>0</v>
          </cell>
          <cell r="CP2256">
            <v>0</v>
          </cell>
          <cell r="CQ2256">
            <v>0</v>
          </cell>
          <cell r="CR2256">
            <v>0</v>
          </cell>
          <cell r="CS2256">
            <v>0</v>
          </cell>
          <cell r="CT2256">
            <v>0</v>
          </cell>
          <cell r="CU2256">
            <v>0</v>
          </cell>
          <cell r="CV2256">
            <v>0</v>
          </cell>
          <cell r="CW2256">
            <v>0</v>
          </cell>
          <cell r="EB2256">
            <v>0</v>
          </cell>
          <cell r="EC2256">
            <v>0</v>
          </cell>
          <cell r="ED2256">
            <v>0</v>
          </cell>
          <cell r="EE2256">
            <v>0</v>
          </cell>
          <cell r="EF2256">
            <v>0</v>
          </cell>
          <cell r="EG2256">
            <v>0</v>
          </cell>
          <cell r="EK2256">
            <v>0</v>
          </cell>
          <cell r="EL2256">
            <v>0</v>
          </cell>
          <cell r="EM2256">
            <v>0</v>
          </cell>
        </row>
        <row r="2293"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AM2293">
            <v>0</v>
          </cell>
          <cell r="AN2293">
            <v>0</v>
          </cell>
          <cell r="AO2293">
            <v>0</v>
          </cell>
          <cell r="BE2293">
            <v>0</v>
          </cell>
          <cell r="BG2293">
            <v>0</v>
          </cell>
          <cell r="CF2293">
            <v>0</v>
          </cell>
          <cell r="CG2293">
            <v>0</v>
          </cell>
          <cell r="CH2293">
            <v>0</v>
          </cell>
          <cell r="CI2293">
            <v>0</v>
          </cell>
          <cell r="CJ2293">
            <v>0</v>
          </cell>
          <cell r="CK2293">
            <v>0</v>
          </cell>
          <cell r="CL2293">
            <v>0</v>
          </cell>
          <cell r="CM2293">
            <v>0</v>
          </cell>
          <cell r="CN2293">
            <v>0</v>
          </cell>
          <cell r="CO2293">
            <v>0</v>
          </cell>
          <cell r="CP2293">
            <v>0</v>
          </cell>
          <cell r="CQ2293">
            <v>0</v>
          </cell>
          <cell r="CR2293">
            <v>0</v>
          </cell>
          <cell r="CS2293">
            <v>0</v>
          </cell>
          <cell r="CT2293">
            <v>0</v>
          </cell>
          <cell r="CU2293">
            <v>0</v>
          </cell>
          <cell r="CV2293">
            <v>0</v>
          </cell>
          <cell r="CW2293">
            <v>0</v>
          </cell>
          <cell r="EB2293">
            <v>0</v>
          </cell>
          <cell r="EC2293">
            <v>0</v>
          </cell>
          <cell r="ED2293">
            <v>0</v>
          </cell>
          <cell r="EE2293">
            <v>0</v>
          </cell>
          <cell r="EF2293">
            <v>0</v>
          </cell>
          <cell r="EG2293">
            <v>0</v>
          </cell>
          <cell r="EK2293">
            <v>0</v>
          </cell>
          <cell r="EL2293">
            <v>0</v>
          </cell>
          <cell r="EM2293">
            <v>0</v>
          </cell>
        </row>
        <row r="2344"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AM2344">
            <v>0</v>
          </cell>
          <cell r="AN2344">
            <v>0</v>
          </cell>
          <cell r="AO2344">
            <v>0</v>
          </cell>
          <cell r="BE2344">
            <v>0</v>
          </cell>
          <cell r="BF2344">
            <v>0</v>
          </cell>
          <cell r="BG2344">
            <v>0</v>
          </cell>
          <cell r="CF2344">
            <v>0</v>
          </cell>
          <cell r="CG2344">
            <v>0</v>
          </cell>
          <cell r="CH2344">
            <v>0</v>
          </cell>
          <cell r="CI2344">
            <v>0</v>
          </cell>
          <cell r="CJ2344">
            <v>0</v>
          </cell>
          <cell r="CK2344">
            <v>0</v>
          </cell>
          <cell r="CL2344">
            <v>0</v>
          </cell>
          <cell r="CM2344">
            <v>0</v>
          </cell>
          <cell r="CN2344">
            <v>0</v>
          </cell>
          <cell r="CO2344">
            <v>0</v>
          </cell>
          <cell r="CP2344">
            <v>0</v>
          </cell>
          <cell r="CQ2344">
            <v>0</v>
          </cell>
          <cell r="CR2344">
            <v>0</v>
          </cell>
          <cell r="CS2344">
            <v>0</v>
          </cell>
          <cell r="CT2344">
            <v>0</v>
          </cell>
          <cell r="CU2344">
            <v>0</v>
          </cell>
          <cell r="CV2344">
            <v>0</v>
          </cell>
          <cell r="CW2344">
            <v>0</v>
          </cell>
          <cell r="EB2344">
            <v>0</v>
          </cell>
          <cell r="EC2344">
            <v>0</v>
          </cell>
          <cell r="ED2344">
            <v>0</v>
          </cell>
          <cell r="EE2344">
            <v>0</v>
          </cell>
          <cell r="EF2344">
            <v>0</v>
          </cell>
          <cell r="EG2344">
            <v>0</v>
          </cell>
          <cell r="EK2344">
            <v>0</v>
          </cell>
          <cell r="EL2344">
            <v>0</v>
          </cell>
          <cell r="EM2344">
            <v>0</v>
          </cell>
        </row>
        <row r="2406"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AM2406">
            <v>0</v>
          </cell>
          <cell r="AN2406">
            <v>0</v>
          </cell>
          <cell r="AO2406">
            <v>0</v>
          </cell>
          <cell r="BE2406">
            <v>0</v>
          </cell>
          <cell r="BF2406">
            <v>0</v>
          </cell>
          <cell r="BG2406">
            <v>0</v>
          </cell>
          <cell r="CF2406">
            <v>0</v>
          </cell>
          <cell r="CG2406">
            <v>0</v>
          </cell>
          <cell r="CH2406">
            <v>0</v>
          </cell>
          <cell r="CI2406">
            <v>0</v>
          </cell>
          <cell r="CJ2406">
            <v>0</v>
          </cell>
          <cell r="CK2406">
            <v>0</v>
          </cell>
          <cell r="CL2406">
            <v>0</v>
          </cell>
          <cell r="CM2406">
            <v>0</v>
          </cell>
          <cell r="CN2406">
            <v>0</v>
          </cell>
          <cell r="CO2406">
            <v>0</v>
          </cell>
          <cell r="CP2406">
            <v>0</v>
          </cell>
          <cell r="CQ2406">
            <v>0</v>
          </cell>
          <cell r="CR2406">
            <v>0</v>
          </cell>
          <cell r="CS2406">
            <v>0</v>
          </cell>
          <cell r="CT2406">
            <v>0</v>
          </cell>
          <cell r="CU2406">
            <v>0</v>
          </cell>
          <cell r="CV2406">
            <v>0</v>
          </cell>
          <cell r="CW2406">
            <v>0</v>
          </cell>
          <cell r="EB2406">
            <v>0</v>
          </cell>
          <cell r="EC2406">
            <v>0</v>
          </cell>
          <cell r="ED2406">
            <v>0</v>
          </cell>
          <cell r="EE2406">
            <v>0</v>
          </cell>
          <cell r="EF2406">
            <v>0</v>
          </cell>
          <cell r="EG2406">
            <v>0</v>
          </cell>
          <cell r="EK2406">
            <v>0</v>
          </cell>
          <cell r="EL2406">
            <v>0</v>
          </cell>
          <cell r="EM2406">
            <v>0</v>
          </cell>
        </row>
        <row r="2445"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AM2445">
            <v>0</v>
          </cell>
          <cell r="AN2445">
            <v>0</v>
          </cell>
          <cell r="AO2445">
            <v>0</v>
          </cell>
          <cell r="BE2445">
            <v>0</v>
          </cell>
          <cell r="BF2445">
            <v>0</v>
          </cell>
          <cell r="BG2445">
            <v>0</v>
          </cell>
          <cell r="CF2445">
            <v>0</v>
          </cell>
          <cell r="CG2445">
            <v>0</v>
          </cell>
          <cell r="CH2445">
            <v>0</v>
          </cell>
          <cell r="CI2445">
            <v>0</v>
          </cell>
          <cell r="CJ2445">
            <v>0</v>
          </cell>
          <cell r="CK2445">
            <v>0</v>
          </cell>
          <cell r="CL2445">
            <v>0</v>
          </cell>
          <cell r="CM2445">
            <v>0</v>
          </cell>
          <cell r="CN2445">
            <v>0</v>
          </cell>
          <cell r="CO2445">
            <v>0</v>
          </cell>
          <cell r="CP2445">
            <v>0</v>
          </cell>
          <cell r="CQ2445">
            <v>0</v>
          </cell>
          <cell r="CR2445">
            <v>0</v>
          </cell>
          <cell r="CS2445">
            <v>0</v>
          </cell>
          <cell r="CT2445">
            <v>0</v>
          </cell>
          <cell r="CU2445">
            <v>0</v>
          </cell>
          <cell r="CV2445">
            <v>0</v>
          </cell>
          <cell r="CW2445">
            <v>0</v>
          </cell>
          <cell r="EB2445">
            <v>0</v>
          </cell>
          <cell r="EC2445">
            <v>0</v>
          </cell>
          <cell r="ED2445">
            <v>0</v>
          </cell>
          <cell r="EE2445">
            <v>0</v>
          </cell>
          <cell r="EF2445">
            <v>0</v>
          </cell>
          <cell r="EG2445">
            <v>0</v>
          </cell>
          <cell r="EK2445">
            <v>0</v>
          </cell>
          <cell r="EL2445">
            <v>0</v>
          </cell>
          <cell r="EM2445">
            <v>0</v>
          </cell>
        </row>
        <row r="2484"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AM2484">
            <v>0</v>
          </cell>
          <cell r="AN2484">
            <v>0</v>
          </cell>
          <cell r="AO2484">
            <v>0</v>
          </cell>
          <cell r="BE2484">
            <v>0</v>
          </cell>
          <cell r="BF2484">
            <v>0</v>
          </cell>
          <cell r="BG2484">
            <v>0</v>
          </cell>
          <cell r="CF2484">
            <v>0</v>
          </cell>
          <cell r="CG2484">
            <v>0</v>
          </cell>
          <cell r="CH2484">
            <v>0</v>
          </cell>
          <cell r="CI2484">
            <v>0</v>
          </cell>
          <cell r="CJ2484">
            <v>0</v>
          </cell>
          <cell r="CK2484">
            <v>0</v>
          </cell>
          <cell r="CL2484">
            <v>0</v>
          </cell>
          <cell r="CM2484">
            <v>0</v>
          </cell>
          <cell r="CN2484">
            <v>0</v>
          </cell>
          <cell r="CO2484">
            <v>0</v>
          </cell>
          <cell r="CP2484">
            <v>0</v>
          </cell>
          <cell r="CQ2484">
            <v>0</v>
          </cell>
          <cell r="CR2484">
            <v>0</v>
          </cell>
          <cell r="CS2484">
            <v>0</v>
          </cell>
          <cell r="CT2484">
            <v>0</v>
          </cell>
          <cell r="CU2484">
            <v>0</v>
          </cell>
          <cell r="CV2484">
            <v>0</v>
          </cell>
          <cell r="CW2484">
            <v>0</v>
          </cell>
          <cell r="EB2484">
            <v>0</v>
          </cell>
          <cell r="EC2484">
            <v>0</v>
          </cell>
          <cell r="ED2484">
            <v>0</v>
          </cell>
          <cell r="EE2484">
            <v>0</v>
          </cell>
          <cell r="EF2484">
            <v>0</v>
          </cell>
          <cell r="EG2484">
            <v>0</v>
          </cell>
          <cell r="EK2484">
            <v>0</v>
          </cell>
          <cell r="EL2484">
            <v>0</v>
          </cell>
          <cell r="EM2484">
            <v>0</v>
          </cell>
        </row>
        <row r="2523"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AM2523">
            <v>0</v>
          </cell>
          <cell r="AN2523">
            <v>0</v>
          </cell>
          <cell r="AO2523">
            <v>0</v>
          </cell>
          <cell r="BE2523">
            <v>0</v>
          </cell>
          <cell r="BF2523">
            <v>0</v>
          </cell>
          <cell r="BG2523">
            <v>0</v>
          </cell>
          <cell r="CF2523">
            <v>0</v>
          </cell>
          <cell r="CG2523">
            <v>0</v>
          </cell>
          <cell r="CH2523">
            <v>0</v>
          </cell>
          <cell r="CI2523">
            <v>0</v>
          </cell>
          <cell r="CJ2523">
            <v>0</v>
          </cell>
          <cell r="CK2523">
            <v>0</v>
          </cell>
          <cell r="CL2523">
            <v>0</v>
          </cell>
          <cell r="CM2523">
            <v>0</v>
          </cell>
          <cell r="CN2523">
            <v>0</v>
          </cell>
          <cell r="CO2523">
            <v>0</v>
          </cell>
          <cell r="CP2523">
            <v>0</v>
          </cell>
          <cell r="CQ2523">
            <v>0</v>
          </cell>
          <cell r="CR2523">
            <v>0</v>
          </cell>
          <cell r="CS2523">
            <v>0</v>
          </cell>
          <cell r="CT2523">
            <v>0</v>
          </cell>
          <cell r="CU2523">
            <v>0</v>
          </cell>
          <cell r="CV2523">
            <v>0</v>
          </cell>
          <cell r="CW2523">
            <v>0</v>
          </cell>
          <cell r="EB2523">
            <v>0</v>
          </cell>
          <cell r="EC2523">
            <v>0</v>
          </cell>
          <cell r="ED2523">
            <v>0</v>
          </cell>
          <cell r="EE2523">
            <v>0</v>
          </cell>
          <cell r="EF2523">
            <v>0</v>
          </cell>
          <cell r="EG2523">
            <v>0</v>
          </cell>
          <cell r="EK2523">
            <v>0</v>
          </cell>
          <cell r="EL2523">
            <v>0</v>
          </cell>
          <cell r="EM2523">
            <v>0</v>
          </cell>
        </row>
        <row r="2562"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AM2562">
            <v>0</v>
          </cell>
          <cell r="AN2562">
            <v>0</v>
          </cell>
          <cell r="AO2562">
            <v>0</v>
          </cell>
          <cell r="BE2562">
            <v>0</v>
          </cell>
          <cell r="BF2562">
            <v>0</v>
          </cell>
          <cell r="BG2562">
            <v>0</v>
          </cell>
          <cell r="CF2562">
            <v>0</v>
          </cell>
          <cell r="CG2562">
            <v>0</v>
          </cell>
          <cell r="CH2562">
            <v>0</v>
          </cell>
          <cell r="CI2562">
            <v>0</v>
          </cell>
          <cell r="CJ2562">
            <v>0</v>
          </cell>
          <cell r="CK2562">
            <v>0</v>
          </cell>
          <cell r="CL2562">
            <v>0</v>
          </cell>
          <cell r="CM2562">
            <v>0</v>
          </cell>
          <cell r="CN2562">
            <v>0</v>
          </cell>
          <cell r="CO2562">
            <v>0</v>
          </cell>
          <cell r="CP2562">
            <v>0</v>
          </cell>
          <cell r="CQ2562">
            <v>0</v>
          </cell>
          <cell r="CR2562">
            <v>0</v>
          </cell>
          <cell r="CS2562">
            <v>0</v>
          </cell>
          <cell r="CT2562">
            <v>0</v>
          </cell>
          <cell r="CU2562">
            <v>0</v>
          </cell>
          <cell r="CV2562">
            <v>0</v>
          </cell>
          <cell r="CW2562">
            <v>0</v>
          </cell>
          <cell r="EB2562">
            <v>0</v>
          </cell>
          <cell r="EC2562">
            <v>0</v>
          </cell>
          <cell r="ED2562">
            <v>0</v>
          </cell>
          <cell r="EE2562">
            <v>0</v>
          </cell>
          <cell r="EF2562">
            <v>0</v>
          </cell>
          <cell r="EG2562">
            <v>0</v>
          </cell>
          <cell r="EK2562">
            <v>0</v>
          </cell>
          <cell r="EL2562">
            <v>0</v>
          </cell>
          <cell r="EM2562">
            <v>0</v>
          </cell>
        </row>
        <row r="2588"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AM2588">
            <v>0</v>
          </cell>
          <cell r="AN2588">
            <v>0</v>
          </cell>
          <cell r="AO2588">
            <v>0</v>
          </cell>
          <cell r="BE2588">
            <v>0</v>
          </cell>
          <cell r="BF2588">
            <v>0</v>
          </cell>
          <cell r="BG2588">
            <v>0</v>
          </cell>
          <cell r="CF2588">
            <v>0</v>
          </cell>
          <cell r="CG2588">
            <v>0</v>
          </cell>
          <cell r="CH2588">
            <v>0</v>
          </cell>
          <cell r="CI2588">
            <v>0</v>
          </cell>
          <cell r="CJ2588">
            <v>0</v>
          </cell>
          <cell r="CK2588">
            <v>0</v>
          </cell>
          <cell r="CL2588">
            <v>0</v>
          </cell>
          <cell r="CM2588">
            <v>0</v>
          </cell>
          <cell r="CN2588">
            <v>0</v>
          </cell>
          <cell r="CO2588">
            <v>0</v>
          </cell>
          <cell r="CP2588">
            <v>0</v>
          </cell>
          <cell r="CQ2588">
            <v>0</v>
          </cell>
          <cell r="CR2588">
            <v>0</v>
          </cell>
          <cell r="CS2588">
            <v>0</v>
          </cell>
          <cell r="CT2588">
            <v>0</v>
          </cell>
          <cell r="CU2588">
            <v>0</v>
          </cell>
          <cell r="CV2588">
            <v>0</v>
          </cell>
          <cell r="CW2588">
            <v>0</v>
          </cell>
          <cell r="EB2588">
            <v>0</v>
          </cell>
          <cell r="EC2588">
            <v>0</v>
          </cell>
          <cell r="ED2588">
            <v>0</v>
          </cell>
          <cell r="EE2588">
            <v>0</v>
          </cell>
          <cell r="EF2588">
            <v>0</v>
          </cell>
          <cell r="EG2588">
            <v>0</v>
          </cell>
          <cell r="EK2588">
            <v>0</v>
          </cell>
          <cell r="EL2588">
            <v>0</v>
          </cell>
          <cell r="EM2588">
            <v>0</v>
          </cell>
        </row>
        <row r="2630"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AM2630">
            <v>0</v>
          </cell>
          <cell r="AN2630">
            <v>0</v>
          </cell>
          <cell r="AO2630">
            <v>0</v>
          </cell>
          <cell r="BE2630">
            <v>0</v>
          </cell>
          <cell r="BF2630">
            <v>0</v>
          </cell>
          <cell r="BG2630">
            <v>0</v>
          </cell>
          <cell r="CF2630">
            <v>0</v>
          </cell>
          <cell r="CG2630">
            <v>0</v>
          </cell>
          <cell r="CH2630">
            <v>0</v>
          </cell>
          <cell r="CI2630">
            <v>0</v>
          </cell>
          <cell r="CJ2630">
            <v>0</v>
          </cell>
          <cell r="CK2630">
            <v>0</v>
          </cell>
          <cell r="CL2630">
            <v>0</v>
          </cell>
          <cell r="CM2630">
            <v>0</v>
          </cell>
          <cell r="CN2630">
            <v>0</v>
          </cell>
          <cell r="CO2630">
            <v>0</v>
          </cell>
          <cell r="CP2630">
            <v>0</v>
          </cell>
          <cell r="CQ2630">
            <v>0</v>
          </cell>
          <cell r="CR2630">
            <v>0</v>
          </cell>
          <cell r="CS2630">
            <v>0</v>
          </cell>
          <cell r="CT2630">
            <v>0</v>
          </cell>
          <cell r="CU2630">
            <v>0</v>
          </cell>
          <cell r="CV2630">
            <v>0</v>
          </cell>
          <cell r="CW2630">
            <v>0</v>
          </cell>
          <cell r="EB2630">
            <v>0</v>
          </cell>
          <cell r="EC2630">
            <v>0</v>
          </cell>
          <cell r="ED2630">
            <v>0</v>
          </cell>
          <cell r="EE2630">
            <v>0</v>
          </cell>
          <cell r="EF2630">
            <v>0</v>
          </cell>
          <cell r="EG2630">
            <v>0</v>
          </cell>
          <cell r="EK2630">
            <v>0</v>
          </cell>
          <cell r="EL2630">
            <v>0</v>
          </cell>
          <cell r="EM2630">
            <v>0</v>
          </cell>
        </row>
        <row r="2669"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AM2669">
            <v>0</v>
          </cell>
          <cell r="AN2669">
            <v>0</v>
          </cell>
          <cell r="AO2669">
            <v>0</v>
          </cell>
          <cell r="BE2669">
            <v>0</v>
          </cell>
          <cell r="BF2669">
            <v>0</v>
          </cell>
          <cell r="BG2669">
            <v>0</v>
          </cell>
          <cell r="CF2669">
            <v>0</v>
          </cell>
          <cell r="CG2669">
            <v>0</v>
          </cell>
          <cell r="CH2669">
            <v>0</v>
          </cell>
          <cell r="CI2669">
            <v>0</v>
          </cell>
          <cell r="CJ2669">
            <v>0</v>
          </cell>
          <cell r="CK2669">
            <v>0</v>
          </cell>
          <cell r="CL2669">
            <v>0</v>
          </cell>
          <cell r="CM2669">
            <v>0</v>
          </cell>
          <cell r="CN2669">
            <v>0</v>
          </cell>
          <cell r="CO2669">
            <v>0</v>
          </cell>
          <cell r="CP2669">
            <v>0</v>
          </cell>
          <cell r="CQ2669">
            <v>0</v>
          </cell>
          <cell r="CR2669">
            <v>0</v>
          </cell>
          <cell r="CS2669">
            <v>0</v>
          </cell>
          <cell r="CT2669">
            <v>0</v>
          </cell>
          <cell r="CU2669">
            <v>0</v>
          </cell>
          <cell r="CV2669">
            <v>0</v>
          </cell>
          <cell r="CW2669">
            <v>0</v>
          </cell>
          <cell r="EB2669">
            <v>0</v>
          </cell>
          <cell r="EC2669">
            <v>0</v>
          </cell>
          <cell r="ED2669">
            <v>0</v>
          </cell>
          <cell r="EE2669">
            <v>0</v>
          </cell>
          <cell r="EF2669">
            <v>0</v>
          </cell>
          <cell r="EG2669">
            <v>0</v>
          </cell>
          <cell r="EK2669">
            <v>0</v>
          </cell>
          <cell r="EL2669">
            <v>0</v>
          </cell>
          <cell r="EM2669">
            <v>0</v>
          </cell>
        </row>
        <row r="2681"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AM2681">
            <v>0</v>
          </cell>
          <cell r="AN2681">
            <v>0</v>
          </cell>
          <cell r="AO2681">
            <v>0</v>
          </cell>
          <cell r="BE2681">
            <v>0</v>
          </cell>
          <cell r="BF2681">
            <v>0</v>
          </cell>
          <cell r="BG2681">
            <v>0</v>
          </cell>
          <cell r="CF2681">
            <v>0</v>
          </cell>
          <cell r="CG2681">
            <v>0</v>
          </cell>
          <cell r="CH2681">
            <v>0</v>
          </cell>
          <cell r="CI2681">
            <v>0</v>
          </cell>
          <cell r="CJ2681">
            <v>0</v>
          </cell>
          <cell r="CK2681">
            <v>0</v>
          </cell>
          <cell r="CL2681">
            <v>0</v>
          </cell>
          <cell r="CM2681">
            <v>0</v>
          </cell>
          <cell r="CN2681">
            <v>0</v>
          </cell>
          <cell r="CO2681">
            <v>0</v>
          </cell>
          <cell r="CP2681">
            <v>0</v>
          </cell>
          <cell r="CQ2681">
            <v>0</v>
          </cell>
          <cell r="CR2681">
            <v>0</v>
          </cell>
          <cell r="CS2681">
            <v>0</v>
          </cell>
          <cell r="CT2681">
            <v>0</v>
          </cell>
          <cell r="CU2681">
            <v>0</v>
          </cell>
          <cell r="CV2681">
            <v>0</v>
          </cell>
          <cell r="CW2681">
            <v>0</v>
          </cell>
          <cell r="EB2681">
            <v>0</v>
          </cell>
          <cell r="EC2681">
            <v>0</v>
          </cell>
          <cell r="ED2681">
            <v>0</v>
          </cell>
          <cell r="EE2681">
            <v>0</v>
          </cell>
          <cell r="EF2681">
            <v>0</v>
          </cell>
          <cell r="EG2681">
            <v>0</v>
          </cell>
          <cell r="EK2681">
            <v>0</v>
          </cell>
          <cell r="EL2681">
            <v>0</v>
          </cell>
          <cell r="EM2681">
            <v>0</v>
          </cell>
        </row>
        <row r="2723"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AM2723">
            <v>0</v>
          </cell>
          <cell r="AN2723">
            <v>0</v>
          </cell>
          <cell r="AO2723">
            <v>0</v>
          </cell>
          <cell r="BE2723">
            <v>0</v>
          </cell>
          <cell r="BF2723">
            <v>0</v>
          </cell>
          <cell r="BG2723">
            <v>0</v>
          </cell>
          <cell r="CF2723">
            <v>0</v>
          </cell>
          <cell r="CG2723">
            <v>0</v>
          </cell>
          <cell r="CH2723">
            <v>0</v>
          </cell>
          <cell r="CI2723">
            <v>0</v>
          </cell>
          <cell r="CJ2723">
            <v>0</v>
          </cell>
          <cell r="CK2723">
            <v>0</v>
          </cell>
          <cell r="CL2723">
            <v>0</v>
          </cell>
          <cell r="CM2723">
            <v>0</v>
          </cell>
          <cell r="CN2723">
            <v>0</v>
          </cell>
          <cell r="CO2723">
            <v>0</v>
          </cell>
          <cell r="CP2723">
            <v>0</v>
          </cell>
          <cell r="CQ2723">
            <v>0</v>
          </cell>
          <cell r="CR2723">
            <v>0</v>
          </cell>
          <cell r="CS2723">
            <v>0</v>
          </cell>
          <cell r="CT2723">
            <v>0</v>
          </cell>
          <cell r="CU2723">
            <v>0</v>
          </cell>
          <cell r="CV2723">
            <v>0</v>
          </cell>
          <cell r="CW2723">
            <v>0</v>
          </cell>
          <cell r="EB2723">
            <v>0</v>
          </cell>
          <cell r="EC2723">
            <v>0</v>
          </cell>
          <cell r="ED2723">
            <v>0</v>
          </cell>
          <cell r="EE2723">
            <v>0</v>
          </cell>
          <cell r="EF2723">
            <v>0</v>
          </cell>
          <cell r="EG2723">
            <v>0</v>
          </cell>
          <cell r="EK2723">
            <v>0</v>
          </cell>
          <cell r="EL2723">
            <v>0</v>
          </cell>
          <cell r="EM2723">
            <v>0</v>
          </cell>
        </row>
        <row r="2765"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AM2765">
            <v>0</v>
          </cell>
          <cell r="AN2765">
            <v>0</v>
          </cell>
          <cell r="AO2765">
            <v>0</v>
          </cell>
          <cell r="BE2765">
            <v>0</v>
          </cell>
          <cell r="BF2765">
            <v>0</v>
          </cell>
          <cell r="BG2765">
            <v>0</v>
          </cell>
          <cell r="CF2765">
            <v>0</v>
          </cell>
          <cell r="CG2765">
            <v>0</v>
          </cell>
          <cell r="CH2765">
            <v>0</v>
          </cell>
          <cell r="CI2765">
            <v>0</v>
          </cell>
          <cell r="CJ2765">
            <v>0</v>
          </cell>
          <cell r="CK2765">
            <v>0</v>
          </cell>
          <cell r="CL2765">
            <v>0</v>
          </cell>
          <cell r="CM2765">
            <v>0</v>
          </cell>
          <cell r="CN2765">
            <v>0</v>
          </cell>
          <cell r="CO2765">
            <v>0</v>
          </cell>
          <cell r="CP2765">
            <v>0</v>
          </cell>
          <cell r="CQ2765">
            <v>0</v>
          </cell>
          <cell r="CR2765">
            <v>0</v>
          </cell>
          <cell r="CS2765">
            <v>0</v>
          </cell>
          <cell r="CT2765">
            <v>0</v>
          </cell>
          <cell r="CU2765">
            <v>0</v>
          </cell>
          <cell r="CV2765">
            <v>0</v>
          </cell>
          <cell r="CW2765">
            <v>0</v>
          </cell>
          <cell r="EB2765">
            <v>0</v>
          </cell>
          <cell r="EC2765">
            <v>0</v>
          </cell>
          <cell r="ED2765">
            <v>0</v>
          </cell>
          <cell r="EE2765">
            <v>0</v>
          </cell>
          <cell r="EF2765">
            <v>0</v>
          </cell>
          <cell r="EG2765">
            <v>0</v>
          </cell>
          <cell r="EK2765">
            <v>0</v>
          </cell>
          <cell r="EL2765">
            <v>0</v>
          </cell>
          <cell r="EM2765">
            <v>0</v>
          </cell>
        </row>
        <row r="2804"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AM2804">
            <v>0</v>
          </cell>
          <cell r="AN2804">
            <v>0</v>
          </cell>
          <cell r="AO2804">
            <v>0</v>
          </cell>
          <cell r="BE2804">
            <v>0</v>
          </cell>
          <cell r="BF2804">
            <v>0</v>
          </cell>
          <cell r="BG2804">
            <v>0</v>
          </cell>
          <cell r="CF2804">
            <v>0</v>
          </cell>
          <cell r="CG2804">
            <v>0</v>
          </cell>
          <cell r="CH2804">
            <v>0</v>
          </cell>
          <cell r="CI2804">
            <v>0</v>
          </cell>
          <cell r="CJ2804">
            <v>0</v>
          </cell>
          <cell r="CK2804">
            <v>0</v>
          </cell>
          <cell r="CL2804">
            <v>0</v>
          </cell>
          <cell r="CM2804">
            <v>0</v>
          </cell>
          <cell r="CN2804">
            <v>0</v>
          </cell>
          <cell r="CO2804">
            <v>0</v>
          </cell>
          <cell r="CP2804">
            <v>0</v>
          </cell>
          <cell r="CQ2804">
            <v>0</v>
          </cell>
          <cell r="CR2804">
            <v>0</v>
          </cell>
          <cell r="CS2804">
            <v>0</v>
          </cell>
          <cell r="CT2804">
            <v>0</v>
          </cell>
          <cell r="CU2804">
            <v>0</v>
          </cell>
          <cell r="CV2804">
            <v>0</v>
          </cell>
          <cell r="CW2804">
            <v>0</v>
          </cell>
          <cell r="EB2804">
            <v>0</v>
          </cell>
          <cell r="EC2804">
            <v>0</v>
          </cell>
          <cell r="ED2804">
            <v>0</v>
          </cell>
          <cell r="EE2804">
            <v>0</v>
          </cell>
          <cell r="EF2804">
            <v>0</v>
          </cell>
          <cell r="EG2804">
            <v>0</v>
          </cell>
          <cell r="EK2804">
            <v>0</v>
          </cell>
          <cell r="EL2804">
            <v>0</v>
          </cell>
          <cell r="EM2804">
            <v>0</v>
          </cell>
        </row>
        <row r="2843"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AM2843">
            <v>0</v>
          </cell>
          <cell r="AN2843">
            <v>0</v>
          </cell>
          <cell r="AO2843">
            <v>0</v>
          </cell>
          <cell r="BE2843">
            <v>0</v>
          </cell>
          <cell r="BG2843">
            <v>0</v>
          </cell>
          <cell r="CF2843">
            <v>0</v>
          </cell>
          <cell r="CG2843">
            <v>0</v>
          </cell>
          <cell r="CH2843">
            <v>0</v>
          </cell>
          <cell r="CI2843">
            <v>0</v>
          </cell>
          <cell r="CJ2843">
            <v>0</v>
          </cell>
          <cell r="CK2843">
            <v>0</v>
          </cell>
          <cell r="CL2843">
            <v>0</v>
          </cell>
          <cell r="CM2843">
            <v>0</v>
          </cell>
          <cell r="CN2843">
            <v>0</v>
          </cell>
          <cell r="CO2843">
            <v>0</v>
          </cell>
          <cell r="CP2843">
            <v>0</v>
          </cell>
          <cell r="CQ2843">
            <v>0</v>
          </cell>
          <cell r="CR2843">
            <v>0</v>
          </cell>
          <cell r="CS2843">
            <v>0</v>
          </cell>
          <cell r="CT2843">
            <v>0</v>
          </cell>
          <cell r="CU2843">
            <v>0</v>
          </cell>
          <cell r="CV2843">
            <v>0</v>
          </cell>
          <cell r="CW2843">
            <v>0</v>
          </cell>
          <cell r="EB2843">
            <v>0</v>
          </cell>
          <cell r="EC2843">
            <v>0</v>
          </cell>
          <cell r="ED2843">
            <v>0</v>
          </cell>
          <cell r="EE2843">
            <v>0</v>
          </cell>
          <cell r="EF2843">
            <v>0</v>
          </cell>
          <cell r="EG2843">
            <v>0</v>
          </cell>
          <cell r="EK2843">
            <v>0</v>
          </cell>
          <cell r="EL2843">
            <v>0</v>
          </cell>
          <cell r="EM2843">
            <v>0</v>
          </cell>
        </row>
        <row r="2882"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AM2882">
            <v>0</v>
          </cell>
          <cell r="AN2882">
            <v>0</v>
          </cell>
          <cell r="AO2882">
            <v>0</v>
          </cell>
          <cell r="BE2882">
            <v>0</v>
          </cell>
          <cell r="BF2882">
            <v>0</v>
          </cell>
          <cell r="BG2882">
            <v>0</v>
          </cell>
          <cell r="CF2882">
            <v>0</v>
          </cell>
          <cell r="CG2882">
            <v>0</v>
          </cell>
          <cell r="CH2882">
            <v>0</v>
          </cell>
          <cell r="CI2882">
            <v>0</v>
          </cell>
          <cell r="CJ2882">
            <v>0</v>
          </cell>
          <cell r="CK2882">
            <v>0</v>
          </cell>
          <cell r="CL2882">
            <v>0</v>
          </cell>
          <cell r="CM2882">
            <v>0</v>
          </cell>
          <cell r="CN2882">
            <v>0</v>
          </cell>
          <cell r="CO2882">
            <v>0</v>
          </cell>
          <cell r="CP2882">
            <v>0</v>
          </cell>
          <cell r="CQ2882">
            <v>0</v>
          </cell>
          <cell r="CR2882">
            <v>0</v>
          </cell>
          <cell r="CS2882">
            <v>0</v>
          </cell>
          <cell r="CT2882">
            <v>0</v>
          </cell>
          <cell r="CU2882">
            <v>0</v>
          </cell>
          <cell r="CV2882">
            <v>0</v>
          </cell>
          <cell r="CW2882">
            <v>0</v>
          </cell>
          <cell r="EB2882">
            <v>0</v>
          </cell>
          <cell r="EC2882">
            <v>0</v>
          </cell>
          <cell r="ED2882">
            <v>0</v>
          </cell>
          <cell r="EE2882">
            <v>0</v>
          </cell>
          <cell r="EF2882">
            <v>0</v>
          </cell>
          <cell r="EG2882">
            <v>0</v>
          </cell>
          <cell r="EK2882">
            <v>0</v>
          </cell>
          <cell r="EL2882">
            <v>0</v>
          </cell>
          <cell r="EM2882">
            <v>0</v>
          </cell>
        </row>
        <row r="2921"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AM2921">
            <v>0</v>
          </cell>
          <cell r="AN2921">
            <v>0</v>
          </cell>
          <cell r="AO2921">
            <v>0</v>
          </cell>
          <cell r="BE2921">
            <v>0</v>
          </cell>
          <cell r="BF2921">
            <v>0</v>
          </cell>
          <cell r="BG2921">
            <v>0</v>
          </cell>
          <cell r="CF2921">
            <v>0</v>
          </cell>
          <cell r="CG2921">
            <v>0</v>
          </cell>
          <cell r="CH2921">
            <v>0</v>
          </cell>
          <cell r="CI2921">
            <v>0</v>
          </cell>
          <cell r="CJ2921">
            <v>0</v>
          </cell>
          <cell r="CK2921">
            <v>0</v>
          </cell>
          <cell r="CL2921">
            <v>0</v>
          </cell>
          <cell r="CM2921">
            <v>0</v>
          </cell>
          <cell r="CN2921">
            <v>0</v>
          </cell>
          <cell r="CO2921">
            <v>0</v>
          </cell>
          <cell r="CP2921">
            <v>0</v>
          </cell>
          <cell r="CQ2921">
            <v>0</v>
          </cell>
          <cell r="CR2921">
            <v>0</v>
          </cell>
          <cell r="CS2921">
            <v>0</v>
          </cell>
          <cell r="CT2921">
            <v>0</v>
          </cell>
          <cell r="CU2921">
            <v>0</v>
          </cell>
          <cell r="CV2921">
            <v>0</v>
          </cell>
          <cell r="CW2921">
            <v>0</v>
          </cell>
          <cell r="EB2921">
            <v>0</v>
          </cell>
          <cell r="EC2921">
            <v>0</v>
          </cell>
          <cell r="ED2921">
            <v>0</v>
          </cell>
          <cell r="EE2921">
            <v>0</v>
          </cell>
          <cell r="EF2921">
            <v>0</v>
          </cell>
          <cell r="EG2921">
            <v>0</v>
          </cell>
          <cell r="EK2921">
            <v>0</v>
          </cell>
          <cell r="EL2921">
            <v>0</v>
          </cell>
          <cell r="EM2921">
            <v>0</v>
          </cell>
        </row>
        <row r="2999"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AM2999">
            <v>0</v>
          </cell>
          <cell r="AN2999">
            <v>0</v>
          </cell>
          <cell r="AO2999">
            <v>0</v>
          </cell>
          <cell r="BE2999">
            <v>0</v>
          </cell>
          <cell r="BF2999">
            <v>0</v>
          </cell>
          <cell r="BG2999">
            <v>0</v>
          </cell>
          <cell r="CF2999">
            <v>0</v>
          </cell>
          <cell r="CG2999">
            <v>0</v>
          </cell>
          <cell r="CH2999">
            <v>0</v>
          </cell>
          <cell r="CI2999">
            <v>0</v>
          </cell>
          <cell r="CJ2999">
            <v>0</v>
          </cell>
          <cell r="CK2999">
            <v>0</v>
          </cell>
          <cell r="CL2999">
            <v>0</v>
          </cell>
          <cell r="CM2999">
            <v>0</v>
          </cell>
          <cell r="CN2999">
            <v>0</v>
          </cell>
          <cell r="CO2999">
            <v>0</v>
          </cell>
          <cell r="CP2999">
            <v>0</v>
          </cell>
          <cell r="CQ2999">
            <v>0</v>
          </cell>
          <cell r="CR2999">
            <v>0</v>
          </cell>
          <cell r="CS2999">
            <v>0</v>
          </cell>
          <cell r="CT2999">
            <v>0</v>
          </cell>
          <cell r="CU2999">
            <v>0</v>
          </cell>
          <cell r="CV2999">
            <v>0</v>
          </cell>
          <cell r="CW2999">
            <v>0</v>
          </cell>
          <cell r="EB2999">
            <v>0</v>
          </cell>
          <cell r="EC2999">
            <v>0</v>
          </cell>
          <cell r="ED2999">
            <v>0</v>
          </cell>
          <cell r="EE2999">
            <v>0</v>
          </cell>
          <cell r="EF2999">
            <v>0</v>
          </cell>
          <cell r="EG2999">
            <v>0</v>
          </cell>
          <cell r="EK2999">
            <v>0</v>
          </cell>
          <cell r="EL2999">
            <v>0</v>
          </cell>
          <cell r="EM2999">
            <v>0</v>
          </cell>
        </row>
        <row r="3000">
          <cell r="O3000">
            <v>131786044.34042554</v>
          </cell>
          <cell r="P3000">
            <v>1420100</v>
          </cell>
          <cell r="Q3000">
            <v>0</v>
          </cell>
          <cell r="R3000">
            <v>15424726.659574468</v>
          </cell>
          <cell r="S3000">
            <v>250000</v>
          </cell>
          <cell r="T3000">
            <v>0</v>
          </cell>
          <cell r="U3000">
            <v>163225260</v>
          </cell>
          <cell r="V3000">
            <v>11790534</v>
          </cell>
          <cell r="W3000">
            <v>0</v>
          </cell>
          <cell r="AM3000">
            <v>28531000</v>
          </cell>
          <cell r="AN3000">
            <v>0</v>
          </cell>
          <cell r="AO3000">
            <v>0</v>
          </cell>
          <cell r="BE3000">
            <v>48309580</v>
          </cell>
          <cell r="BF3000">
            <v>101002739</v>
          </cell>
          <cell r="BG3000">
            <v>0</v>
          </cell>
          <cell r="CC3000">
            <v>14528000</v>
          </cell>
          <cell r="CD3000">
            <v>101002739</v>
          </cell>
          <cell r="CF3000">
            <v>0</v>
          </cell>
          <cell r="CG3000">
            <v>300000</v>
          </cell>
          <cell r="CH3000">
            <v>0</v>
          </cell>
          <cell r="CI3000">
            <v>0</v>
          </cell>
          <cell r="CJ3000">
            <v>0</v>
          </cell>
          <cell r="CK3000">
            <v>0</v>
          </cell>
          <cell r="CL3000">
            <v>14528000</v>
          </cell>
          <cell r="CM3000">
            <v>100702739</v>
          </cell>
          <cell r="CN3000">
            <v>0</v>
          </cell>
          <cell r="CO3000">
            <v>0</v>
          </cell>
          <cell r="CP3000">
            <v>35023513.549999997</v>
          </cell>
          <cell r="CQ3000">
            <v>0</v>
          </cell>
          <cell r="CR3000">
            <v>0</v>
          </cell>
          <cell r="CS3000">
            <v>2968582</v>
          </cell>
          <cell r="CT3000">
            <v>0</v>
          </cell>
          <cell r="CU3000">
            <v>5000000</v>
          </cell>
          <cell r="CV3000">
            <v>0</v>
          </cell>
          <cell r="CW3000">
            <v>0</v>
          </cell>
          <cell r="EB3000">
            <v>0</v>
          </cell>
          <cell r="EC3000">
            <v>0</v>
          </cell>
          <cell r="ED3000">
            <v>0</v>
          </cell>
          <cell r="EE3000">
            <v>0</v>
          </cell>
          <cell r="EF3000">
            <v>0</v>
          </cell>
          <cell r="EG3000">
            <v>0</v>
          </cell>
          <cell r="EK3000">
            <v>19917000</v>
          </cell>
          <cell r="EL3000">
            <v>0</v>
          </cell>
          <cell r="EM300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233000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42">
          <cell r="M242">
            <v>0</v>
          </cell>
          <cell r="N242">
            <v>0</v>
          </cell>
          <cell r="O242">
            <v>0</v>
          </cell>
          <cell r="AB242">
            <v>233000</v>
          </cell>
          <cell r="AC242">
            <v>0</v>
          </cell>
          <cell r="AD242">
            <v>0</v>
          </cell>
          <cell r="BL242">
            <v>0</v>
          </cell>
          <cell r="BM242">
            <v>0</v>
          </cell>
          <cell r="BN242">
            <v>0</v>
          </cell>
          <cell r="BU242">
            <v>0</v>
          </cell>
          <cell r="BV242">
            <v>0</v>
          </cell>
          <cell r="BW242">
            <v>0</v>
          </cell>
          <cell r="CM242">
            <v>0</v>
          </cell>
          <cell r="CN242">
            <v>0</v>
          </cell>
          <cell r="CO242">
            <v>0</v>
          </cell>
          <cell r="CY242">
            <v>0</v>
          </cell>
          <cell r="CZ242">
            <v>0</v>
          </cell>
          <cell r="DA242">
            <v>0</v>
          </cell>
          <cell r="DQ242">
            <v>0</v>
          </cell>
          <cell r="DR242">
            <v>0</v>
          </cell>
          <cell r="DS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8253000</v>
          </cell>
          <cell r="EJ242">
            <v>0</v>
          </cell>
          <cell r="EK242">
            <v>0</v>
          </cell>
          <cell r="EO242">
            <v>8253000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X242">
            <v>0</v>
          </cell>
          <cell r="EY242">
            <v>0</v>
          </cell>
          <cell r="EZ242">
            <v>0</v>
          </cell>
        </row>
      </sheetData>
      <sheetData sheetId="1">
        <row r="114">
          <cell r="O114">
            <v>528326.27659574465</v>
          </cell>
          <cell r="P114">
            <v>0</v>
          </cell>
          <cell r="Q114">
            <v>103540000</v>
          </cell>
          <cell r="R114">
            <v>92456.723404255317</v>
          </cell>
          <cell r="S114">
            <v>0</v>
          </cell>
          <cell r="T114">
            <v>18700000</v>
          </cell>
          <cell r="U114">
            <v>0</v>
          </cell>
          <cell r="V114">
            <v>0</v>
          </cell>
          <cell r="W114">
            <v>13200000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D152">
            <v>0</v>
          </cell>
          <cell r="CE152">
            <v>0</v>
          </cell>
          <cell r="CF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D190">
            <v>0</v>
          </cell>
          <cell r="CE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D228">
            <v>0</v>
          </cell>
          <cell r="CE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D266">
            <v>0</v>
          </cell>
          <cell r="CE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5">
          <cell r="O305">
            <v>528326.27659574465</v>
          </cell>
          <cell r="P305">
            <v>0</v>
          </cell>
          <cell r="Q305">
            <v>103540000</v>
          </cell>
          <cell r="R305">
            <v>92456.723404255317</v>
          </cell>
          <cell r="S305">
            <v>0</v>
          </cell>
          <cell r="T305">
            <v>18700000</v>
          </cell>
          <cell r="U305">
            <v>0</v>
          </cell>
          <cell r="V305">
            <v>0</v>
          </cell>
          <cell r="W305">
            <v>13200000</v>
          </cell>
          <cell r="AM305">
            <v>0</v>
          </cell>
          <cell r="AN305">
            <v>0</v>
          </cell>
          <cell r="AO305">
            <v>0</v>
          </cell>
          <cell r="BB305">
            <v>0</v>
          </cell>
          <cell r="BC305">
            <v>0</v>
          </cell>
          <cell r="BD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63000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43"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320000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AB203">
            <v>0</v>
          </cell>
          <cell r="AC203">
            <v>0</v>
          </cell>
          <cell r="AD203">
            <v>0</v>
          </cell>
          <cell r="BL203">
            <v>0</v>
          </cell>
          <cell r="BM203">
            <v>0</v>
          </cell>
          <cell r="BN203">
            <v>0</v>
          </cell>
          <cell r="BU203">
            <v>0</v>
          </cell>
          <cell r="BV203">
            <v>0</v>
          </cell>
          <cell r="BW203">
            <v>0</v>
          </cell>
          <cell r="CM203">
            <v>0</v>
          </cell>
          <cell r="CN203">
            <v>0</v>
          </cell>
          <cell r="CO203">
            <v>0</v>
          </cell>
          <cell r="CY203">
            <v>0</v>
          </cell>
          <cell r="CZ203">
            <v>0</v>
          </cell>
          <cell r="DA203">
            <v>0</v>
          </cell>
          <cell r="DQ203">
            <v>0</v>
          </cell>
          <cell r="DR203">
            <v>0</v>
          </cell>
          <cell r="DS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R203">
            <v>0</v>
          </cell>
          <cell r="ES203">
            <v>0</v>
          </cell>
          <cell r="ET203">
            <v>0</v>
          </cell>
          <cell r="EX203">
            <v>0</v>
          </cell>
          <cell r="EY203">
            <v>0</v>
          </cell>
          <cell r="EZ203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AB279">
            <v>0</v>
          </cell>
          <cell r="AC279">
            <v>0</v>
          </cell>
          <cell r="AD279">
            <v>0</v>
          </cell>
          <cell r="BL279">
            <v>0</v>
          </cell>
          <cell r="BM279">
            <v>0</v>
          </cell>
          <cell r="BN279">
            <v>0</v>
          </cell>
          <cell r="BU279">
            <v>0</v>
          </cell>
          <cell r="BV279">
            <v>0</v>
          </cell>
          <cell r="BW279">
            <v>0</v>
          </cell>
          <cell r="CM279">
            <v>0</v>
          </cell>
          <cell r="CN279">
            <v>0</v>
          </cell>
          <cell r="CO279">
            <v>0</v>
          </cell>
          <cell r="CY279">
            <v>0</v>
          </cell>
          <cell r="CZ279">
            <v>0</v>
          </cell>
          <cell r="DA279">
            <v>0</v>
          </cell>
          <cell r="DQ279">
            <v>0</v>
          </cell>
          <cell r="DR279">
            <v>0</v>
          </cell>
          <cell r="DS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R279">
            <v>0</v>
          </cell>
          <cell r="ES279">
            <v>0</v>
          </cell>
          <cell r="ET279">
            <v>0</v>
          </cell>
          <cell r="EX279">
            <v>0</v>
          </cell>
          <cell r="EY279">
            <v>0</v>
          </cell>
          <cell r="EZ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AB280">
            <v>320000</v>
          </cell>
          <cell r="AC280">
            <v>0</v>
          </cell>
          <cell r="AD280">
            <v>0</v>
          </cell>
          <cell r="BL280">
            <v>0</v>
          </cell>
          <cell r="BM280">
            <v>0</v>
          </cell>
          <cell r="BN280">
            <v>0</v>
          </cell>
          <cell r="BU280">
            <v>0</v>
          </cell>
          <cell r="BV280">
            <v>0</v>
          </cell>
          <cell r="BW280">
            <v>0</v>
          </cell>
          <cell r="CM280">
            <v>0</v>
          </cell>
          <cell r="CN280">
            <v>0</v>
          </cell>
          <cell r="CO280">
            <v>0</v>
          </cell>
          <cell r="CY280">
            <v>0</v>
          </cell>
          <cell r="CZ280">
            <v>0</v>
          </cell>
          <cell r="DA280">
            <v>0</v>
          </cell>
          <cell r="DQ280">
            <v>0</v>
          </cell>
          <cell r="DR280">
            <v>0</v>
          </cell>
          <cell r="DS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O280">
            <v>63000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</row>
      </sheetData>
      <sheetData sheetId="1">
        <row r="114">
          <cell r="O114">
            <v>79720487.319148943</v>
          </cell>
          <cell r="P114">
            <v>0</v>
          </cell>
          <cell r="Q114">
            <v>0</v>
          </cell>
          <cell r="R114">
            <v>13854905.155851064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D114">
            <v>0</v>
          </cell>
          <cell r="CE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882000</v>
          </cell>
          <cell r="P152">
            <v>0</v>
          </cell>
          <cell r="Q152">
            <v>0</v>
          </cell>
          <cell r="R152">
            <v>139915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42666179.899999999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D190">
            <v>0</v>
          </cell>
          <cell r="CE190">
            <v>0</v>
          </cell>
          <cell r="CF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1393920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D228">
            <v>0</v>
          </cell>
          <cell r="CE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14914384.574468086</v>
          </cell>
          <cell r="P266">
            <v>0</v>
          </cell>
          <cell r="Q266">
            <v>0</v>
          </cell>
          <cell r="R266">
            <v>2610017.3005319149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D266">
            <v>0</v>
          </cell>
          <cell r="CE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4"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AM304">
            <v>0</v>
          </cell>
          <cell r="AN304">
            <v>0</v>
          </cell>
          <cell r="AO304">
            <v>0</v>
          </cell>
          <cell r="BB304">
            <v>0</v>
          </cell>
          <cell r="BC304">
            <v>0</v>
          </cell>
          <cell r="BD304">
            <v>0</v>
          </cell>
          <cell r="CD304">
            <v>0</v>
          </cell>
          <cell r="CE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H304">
            <v>0</v>
          </cell>
          <cell r="EI304">
            <v>0</v>
          </cell>
          <cell r="EJ304">
            <v>0</v>
          </cell>
        </row>
        <row r="305">
          <cell r="O305">
            <v>95516871.893617004</v>
          </cell>
          <cell r="P305">
            <v>0</v>
          </cell>
          <cell r="Q305">
            <v>0</v>
          </cell>
          <cell r="R305">
            <v>16604837.456382984</v>
          </cell>
          <cell r="S305">
            <v>0</v>
          </cell>
          <cell r="T305">
            <v>0</v>
          </cell>
          <cell r="U305">
            <v>44060099.899999999</v>
          </cell>
          <cell r="V305">
            <v>0</v>
          </cell>
          <cell r="W305">
            <v>0</v>
          </cell>
          <cell r="AM305">
            <v>0</v>
          </cell>
          <cell r="AN305">
            <v>0</v>
          </cell>
          <cell r="AO305">
            <v>0</v>
          </cell>
          <cell r="BE305">
            <v>0</v>
          </cell>
          <cell r="BF305">
            <v>0</v>
          </cell>
          <cell r="BM305">
            <v>0</v>
          </cell>
          <cell r="CC305">
            <v>0</v>
          </cell>
          <cell r="CD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Q305">
            <v>0</v>
          </cell>
          <cell r="ER305">
            <v>0</v>
          </cell>
          <cell r="ES30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173000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60197000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AB203">
            <v>0</v>
          </cell>
          <cell r="AC203">
            <v>0</v>
          </cell>
          <cell r="AD203">
            <v>0</v>
          </cell>
          <cell r="BL203">
            <v>0</v>
          </cell>
          <cell r="BM203">
            <v>0</v>
          </cell>
          <cell r="BN203">
            <v>0</v>
          </cell>
          <cell r="BU203">
            <v>0</v>
          </cell>
          <cell r="BV203">
            <v>0</v>
          </cell>
          <cell r="BW203">
            <v>0</v>
          </cell>
          <cell r="CM203">
            <v>0</v>
          </cell>
          <cell r="CN203">
            <v>0</v>
          </cell>
          <cell r="CO203">
            <v>0</v>
          </cell>
          <cell r="CY203">
            <v>0</v>
          </cell>
          <cell r="CZ203">
            <v>0</v>
          </cell>
          <cell r="DA203">
            <v>0</v>
          </cell>
          <cell r="DQ203">
            <v>0</v>
          </cell>
          <cell r="DR203">
            <v>0</v>
          </cell>
          <cell r="DS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R203">
            <v>0</v>
          </cell>
          <cell r="ES203">
            <v>0</v>
          </cell>
          <cell r="ET203">
            <v>0</v>
          </cell>
          <cell r="EX203">
            <v>0</v>
          </cell>
          <cell r="EY203">
            <v>0</v>
          </cell>
          <cell r="EZ203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3402000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AB279">
            <v>0</v>
          </cell>
          <cell r="AC279">
            <v>0</v>
          </cell>
          <cell r="AD279">
            <v>0</v>
          </cell>
          <cell r="BL279">
            <v>0</v>
          </cell>
          <cell r="BM279">
            <v>0</v>
          </cell>
          <cell r="BN279">
            <v>0</v>
          </cell>
          <cell r="BU279">
            <v>0</v>
          </cell>
          <cell r="BV279">
            <v>0</v>
          </cell>
          <cell r="BW279">
            <v>0</v>
          </cell>
          <cell r="CM279">
            <v>0</v>
          </cell>
          <cell r="CN279">
            <v>0</v>
          </cell>
          <cell r="CO279">
            <v>0</v>
          </cell>
          <cell r="CY279">
            <v>0</v>
          </cell>
          <cell r="CZ279">
            <v>0</v>
          </cell>
          <cell r="DA279">
            <v>0</v>
          </cell>
          <cell r="DQ279">
            <v>0</v>
          </cell>
          <cell r="DR279">
            <v>0</v>
          </cell>
          <cell r="DS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X279">
            <v>0</v>
          </cell>
          <cell r="EY279">
            <v>0</v>
          </cell>
          <cell r="EZ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AB280">
            <v>63599000</v>
          </cell>
          <cell r="AC280">
            <v>0</v>
          </cell>
          <cell r="AD280">
            <v>0</v>
          </cell>
          <cell r="BL280">
            <v>0</v>
          </cell>
          <cell r="BM280">
            <v>0</v>
          </cell>
          <cell r="BN280">
            <v>0</v>
          </cell>
          <cell r="BU280">
            <v>0</v>
          </cell>
          <cell r="BV280">
            <v>0</v>
          </cell>
          <cell r="BW280">
            <v>0</v>
          </cell>
          <cell r="CM280">
            <v>0</v>
          </cell>
          <cell r="CN280">
            <v>0</v>
          </cell>
          <cell r="CO280">
            <v>0</v>
          </cell>
          <cell r="CY280">
            <v>0</v>
          </cell>
          <cell r="CZ280">
            <v>0</v>
          </cell>
          <cell r="DA280">
            <v>0</v>
          </cell>
          <cell r="DQ280">
            <v>0</v>
          </cell>
          <cell r="DR280">
            <v>0</v>
          </cell>
          <cell r="DS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O280">
            <v>173000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</row>
      </sheetData>
      <sheetData sheetId="1">
        <row r="114"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105949891.5319149</v>
          </cell>
          <cell r="P152">
            <v>0</v>
          </cell>
          <cell r="Q152">
            <v>0</v>
          </cell>
          <cell r="R152">
            <v>18535231.468085106</v>
          </cell>
          <cell r="S152">
            <v>0</v>
          </cell>
          <cell r="T152">
            <v>0</v>
          </cell>
          <cell r="U152">
            <v>76849000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1378000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6377000</v>
          </cell>
          <cell r="P228">
            <v>0</v>
          </cell>
          <cell r="Q228">
            <v>0</v>
          </cell>
          <cell r="R228">
            <v>1057000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663000</v>
          </cell>
          <cell r="P266">
            <v>0</v>
          </cell>
          <cell r="Q266">
            <v>0</v>
          </cell>
          <cell r="R266">
            <v>116024.99999999999</v>
          </cell>
          <cell r="S266">
            <v>0</v>
          </cell>
          <cell r="T266">
            <v>0</v>
          </cell>
          <cell r="U266">
            <v>3995080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4">
          <cell r="O304">
            <v>8258000</v>
          </cell>
          <cell r="P304">
            <v>0</v>
          </cell>
          <cell r="Q304">
            <v>0</v>
          </cell>
          <cell r="R304">
            <v>1445150</v>
          </cell>
          <cell r="S304">
            <v>0</v>
          </cell>
          <cell r="T304">
            <v>0</v>
          </cell>
          <cell r="U304">
            <v>344069.85</v>
          </cell>
          <cell r="V304">
            <v>0</v>
          </cell>
          <cell r="W304">
            <v>0</v>
          </cell>
          <cell r="AM304">
            <v>0</v>
          </cell>
          <cell r="AN304">
            <v>0</v>
          </cell>
          <cell r="AO304">
            <v>0</v>
          </cell>
          <cell r="BB304">
            <v>0</v>
          </cell>
          <cell r="BC304">
            <v>0</v>
          </cell>
          <cell r="BD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H304">
            <v>0</v>
          </cell>
          <cell r="EI304">
            <v>0</v>
          </cell>
          <cell r="EJ304">
            <v>0</v>
          </cell>
        </row>
        <row r="305">
          <cell r="O305">
            <v>121247891.53191489</v>
          </cell>
          <cell r="P305">
            <v>0</v>
          </cell>
          <cell r="Q305">
            <v>0</v>
          </cell>
          <cell r="R305">
            <v>21153406.468085106</v>
          </cell>
          <cell r="S305">
            <v>0</v>
          </cell>
          <cell r="T305">
            <v>0</v>
          </cell>
          <cell r="U305">
            <v>82566149.849999994</v>
          </cell>
          <cell r="V305">
            <v>0</v>
          </cell>
          <cell r="W305">
            <v>0</v>
          </cell>
          <cell r="AM305">
            <v>0</v>
          </cell>
          <cell r="AN305">
            <v>0</v>
          </cell>
          <cell r="AO305">
            <v>0</v>
          </cell>
          <cell r="BE305">
            <v>0</v>
          </cell>
          <cell r="BF305">
            <v>0</v>
          </cell>
          <cell r="BP305">
            <v>0</v>
          </cell>
          <cell r="CC305">
            <v>0</v>
          </cell>
          <cell r="CD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T305">
            <v>0</v>
          </cell>
          <cell r="EU305">
            <v>0</v>
          </cell>
          <cell r="EV30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55"/>
  <sheetViews>
    <sheetView view="pageLayout" topLeftCell="A13" workbookViewId="0">
      <selection activeCell="L30" sqref="L30"/>
    </sheetView>
  </sheetViews>
  <sheetFormatPr defaultColWidth="9" defaultRowHeight="12" x14ac:dyDescent="0.2"/>
  <cols>
    <col min="1" max="1" width="6.28515625" style="70" customWidth="1"/>
    <col min="2" max="2" width="33.28515625" style="87" customWidth="1"/>
    <col min="3" max="3" width="4.85546875" style="87" customWidth="1"/>
    <col min="4" max="4" width="8.7109375" style="273" bestFit="1" customWidth="1"/>
    <col min="5" max="5" width="8.42578125" style="70" bestFit="1" customWidth="1"/>
    <col min="6" max="6" width="2.7109375" style="70" bestFit="1" customWidth="1"/>
    <col min="7" max="7" width="40" style="87" customWidth="1"/>
    <col min="8" max="8" width="4.85546875" style="87" customWidth="1"/>
    <col min="9" max="9" width="9.7109375" style="274" bestFit="1" customWidth="1"/>
    <col min="10" max="10" width="10.7109375" style="70" customWidth="1"/>
    <col min="11" max="16384" width="9" style="70"/>
  </cols>
  <sheetData>
    <row r="1" spans="1:12" ht="12.75" x14ac:dyDescent="0.2">
      <c r="A1" s="962" t="s">
        <v>378</v>
      </c>
      <c r="B1" s="963"/>
      <c r="C1" s="963"/>
      <c r="D1" s="963"/>
      <c r="E1" s="963"/>
      <c r="F1" s="963"/>
      <c r="G1" s="963"/>
      <c r="H1" s="963"/>
      <c r="I1" s="963"/>
      <c r="J1" s="964"/>
    </row>
    <row r="2" spans="1:12" x14ac:dyDescent="0.2">
      <c r="A2" s="958"/>
      <c r="B2" s="959"/>
      <c r="C2" s="959"/>
      <c r="D2" s="959"/>
      <c r="E2" s="959"/>
      <c r="F2" s="959"/>
      <c r="G2" s="959"/>
      <c r="H2" s="959"/>
      <c r="I2" s="959"/>
      <c r="J2" s="960"/>
    </row>
    <row r="3" spans="1:12" ht="12.75" x14ac:dyDescent="0.2">
      <c r="A3" s="962" t="s">
        <v>394</v>
      </c>
      <c r="B3" s="963"/>
      <c r="C3" s="963"/>
      <c r="D3" s="963"/>
      <c r="E3" s="963"/>
      <c r="F3" s="963"/>
      <c r="G3" s="963"/>
      <c r="H3" s="963"/>
      <c r="I3" s="963"/>
      <c r="J3" s="964"/>
    </row>
    <row r="4" spans="1:12" x14ac:dyDescent="0.2">
      <c r="A4" s="958"/>
      <c r="B4" s="959"/>
      <c r="C4" s="959"/>
      <c r="D4" s="959"/>
      <c r="E4" s="959"/>
      <c r="F4" s="959"/>
      <c r="G4" s="959"/>
      <c r="H4" s="959"/>
      <c r="I4" s="959"/>
      <c r="J4" s="960"/>
    </row>
    <row r="5" spans="1:12" ht="16.5" x14ac:dyDescent="0.25">
      <c r="A5" s="965" t="s">
        <v>437</v>
      </c>
      <c r="B5" s="966"/>
      <c r="C5" s="966"/>
      <c r="D5" s="966"/>
      <c r="E5" s="966"/>
      <c r="F5" s="966"/>
      <c r="G5" s="966"/>
      <c r="H5" s="966"/>
      <c r="I5" s="966"/>
      <c r="J5" s="967"/>
    </row>
    <row r="6" spans="1:12" x14ac:dyDescent="0.2">
      <c r="A6" s="958"/>
      <c r="B6" s="959"/>
      <c r="C6" s="959"/>
      <c r="D6" s="959"/>
      <c r="E6" s="959"/>
      <c r="F6" s="959"/>
      <c r="G6" s="959"/>
      <c r="H6" s="959"/>
      <c r="I6" s="959"/>
      <c r="J6" s="960"/>
    </row>
    <row r="7" spans="1:12" ht="13.5" thickBot="1" x14ac:dyDescent="0.25">
      <c r="A7" s="961" t="s">
        <v>379</v>
      </c>
      <c r="B7" s="961"/>
      <c r="C7" s="961"/>
      <c r="D7" s="961"/>
      <c r="E7" s="961"/>
      <c r="F7" s="961"/>
      <c r="G7" s="961"/>
      <c r="H7" s="961"/>
      <c r="I7" s="961"/>
      <c r="J7" s="961"/>
    </row>
    <row r="8" spans="1:12" ht="36" x14ac:dyDescent="0.2">
      <c r="A8" s="698"/>
      <c r="B8" s="685"/>
      <c r="C8" s="667" t="s">
        <v>133</v>
      </c>
      <c r="D8" s="668"/>
      <c r="E8" s="680"/>
      <c r="F8" s="698"/>
      <c r="G8" s="685"/>
      <c r="H8" s="667" t="s">
        <v>133</v>
      </c>
      <c r="I8" s="669"/>
      <c r="J8" s="670"/>
    </row>
    <row r="9" spans="1:12" ht="11.25" customHeight="1" x14ac:dyDescent="0.2">
      <c r="A9" s="705" t="s">
        <v>10</v>
      </c>
      <c r="B9" s="694" t="s">
        <v>54</v>
      </c>
      <c r="C9" s="580"/>
      <c r="D9" s="584" t="s">
        <v>218</v>
      </c>
      <c r="E9" s="681" t="s">
        <v>219</v>
      </c>
      <c r="F9" s="699" t="s">
        <v>53</v>
      </c>
      <c r="G9" s="686" t="s">
        <v>55</v>
      </c>
      <c r="H9" s="585"/>
      <c r="I9" s="584" t="s">
        <v>218</v>
      </c>
      <c r="J9" s="671" t="s">
        <v>219</v>
      </c>
      <c r="K9" s="96"/>
    </row>
    <row r="10" spans="1:12" x14ac:dyDescent="0.2">
      <c r="A10" s="706">
        <v>1</v>
      </c>
      <c r="B10" s="692" t="s">
        <v>118</v>
      </c>
      <c r="C10" s="586" t="s">
        <v>119</v>
      </c>
      <c r="D10" s="581">
        <v>554331</v>
      </c>
      <c r="E10" s="682">
        <f>'2 melléklet'!R12</f>
        <v>667165751</v>
      </c>
      <c r="F10" s="700">
        <v>1</v>
      </c>
      <c r="G10" s="687" t="s">
        <v>2</v>
      </c>
      <c r="H10" s="589" t="s">
        <v>144</v>
      </c>
      <c r="I10" s="590">
        <v>358739</v>
      </c>
      <c r="J10" s="672">
        <f>'3 melléklet'!R11</f>
        <v>454039234.04255313</v>
      </c>
    </row>
    <row r="11" spans="1:12" ht="24" x14ac:dyDescent="0.2">
      <c r="A11" s="706"/>
      <c r="B11" s="692" t="s">
        <v>120</v>
      </c>
      <c r="C11" s="586" t="s">
        <v>146</v>
      </c>
      <c r="D11" s="581"/>
      <c r="E11" s="682"/>
      <c r="F11" s="701">
        <v>2</v>
      </c>
      <c r="G11" s="687" t="s">
        <v>57</v>
      </c>
      <c r="H11" s="589" t="s">
        <v>145</v>
      </c>
      <c r="I11" s="590">
        <v>61226</v>
      </c>
      <c r="J11" s="672">
        <f>'3 melléklet'!R12</f>
        <v>72225427.307446808</v>
      </c>
    </row>
    <row r="12" spans="1:12" x14ac:dyDescent="0.2">
      <c r="A12" s="706">
        <v>2</v>
      </c>
      <c r="B12" s="692" t="s">
        <v>56</v>
      </c>
      <c r="C12" s="586" t="s">
        <v>121</v>
      </c>
      <c r="D12" s="581">
        <v>90100</v>
      </c>
      <c r="E12" s="682">
        <f>'2 melléklet'!R14</f>
        <v>80100000</v>
      </c>
      <c r="F12" s="700">
        <v>3</v>
      </c>
      <c r="G12" s="687" t="s">
        <v>3</v>
      </c>
      <c r="H12" s="589" t="s">
        <v>147</v>
      </c>
      <c r="I12" s="590">
        <v>298626</v>
      </c>
      <c r="J12" s="672">
        <f>'3 melléklet'!R13</f>
        <v>314842043.75</v>
      </c>
    </row>
    <row r="13" spans="1:12" x14ac:dyDescent="0.2">
      <c r="A13" s="706">
        <v>3</v>
      </c>
      <c r="B13" s="692" t="s">
        <v>122</v>
      </c>
      <c r="C13" s="586" t="s">
        <v>123</v>
      </c>
      <c r="D13" s="581">
        <v>113652</v>
      </c>
      <c r="E13" s="682">
        <f>'2 melléklet'!R15</f>
        <v>113652000</v>
      </c>
      <c r="F13" s="700">
        <v>4</v>
      </c>
      <c r="G13" s="687" t="s">
        <v>51</v>
      </c>
      <c r="H13" s="589" t="s">
        <v>148</v>
      </c>
      <c r="I13" s="590">
        <v>28531</v>
      </c>
      <c r="J13" s="672">
        <f>'3 melléklet'!R14</f>
        <v>28531000</v>
      </c>
    </row>
    <row r="14" spans="1:12" ht="24" x14ac:dyDescent="0.2">
      <c r="A14" s="706">
        <v>4</v>
      </c>
      <c r="B14" s="692" t="s">
        <v>124</v>
      </c>
      <c r="C14" s="586" t="s">
        <v>125</v>
      </c>
      <c r="D14" s="581"/>
      <c r="E14" s="682">
        <f>'2 melléklet'!R16</f>
        <v>300000</v>
      </c>
      <c r="F14" s="700">
        <v>5</v>
      </c>
      <c r="G14" s="687" t="s">
        <v>58</v>
      </c>
      <c r="H14" s="589" t="s">
        <v>149</v>
      </c>
      <c r="I14" s="590">
        <v>31672</v>
      </c>
      <c r="J14" s="672">
        <f>'3 melléklet'!R15</f>
        <v>33781580</v>
      </c>
    </row>
    <row r="15" spans="1:12" x14ac:dyDescent="0.2">
      <c r="A15" s="706"/>
      <c r="B15" s="695" t="s">
        <v>60</v>
      </c>
      <c r="C15" s="592"/>
      <c r="D15" s="593">
        <f>SUM(D10:D14)-D11</f>
        <v>758083</v>
      </c>
      <c r="E15" s="683">
        <f>'2 melléklet'!R17</f>
        <v>861217751</v>
      </c>
      <c r="F15" s="700">
        <v>6</v>
      </c>
      <c r="G15" s="688" t="s">
        <v>98</v>
      </c>
      <c r="H15" s="594" t="s">
        <v>150</v>
      </c>
      <c r="I15" s="590"/>
      <c r="J15" s="672">
        <f>'3 melléklet'!R16</f>
        <v>300000</v>
      </c>
      <c r="L15" s="128"/>
    </row>
    <row r="16" spans="1:12" s="93" customFormat="1" ht="24" x14ac:dyDescent="0.2">
      <c r="A16" s="705" t="s">
        <v>50</v>
      </c>
      <c r="B16" s="696" t="s">
        <v>61</v>
      </c>
      <c r="C16" s="586"/>
      <c r="D16" s="581"/>
      <c r="E16" s="682">
        <f>'2 melléklet'!R18</f>
        <v>0</v>
      </c>
      <c r="F16" s="702"/>
      <c r="G16" s="689" t="s">
        <v>59</v>
      </c>
      <c r="H16" s="597"/>
      <c r="I16" s="598">
        <f>I10+I11+I12+I13+I14+I15</f>
        <v>778794</v>
      </c>
      <c r="J16" s="673">
        <f>'3 melléklet'!R17</f>
        <v>903719285.10000002</v>
      </c>
    </row>
    <row r="17" spans="1:15" ht="25.5" customHeight="1" x14ac:dyDescent="0.2">
      <c r="A17" s="706">
        <v>5</v>
      </c>
      <c r="B17" s="692" t="s">
        <v>70</v>
      </c>
      <c r="C17" s="586" t="s">
        <v>126</v>
      </c>
      <c r="D17" s="581"/>
      <c r="E17" s="682">
        <f>'2 melléklet'!R19</f>
        <v>150485369</v>
      </c>
      <c r="F17" s="703" t="s">
        <v>82</v>
      </c>
      <c r="G17" s="690" t="s">
        <v>62</v>
      </c>
      <c r="H17" s="589"/>
      <c r="I17" s="590"/>
      <c r="J17" s="672"/>
      <c r="L17" s="128"/>
      <c r="M17" s="128"/>
    </row>
    <row r="18" spans="1:15" x14ac:dyDescent="0.2">
      <c r="A18" s="706">
        <v>6</v>
      </c>
      <c r="B18" s="692" t="s">
        <v>127</v>
      </c>
      <c r="C18" s="586" t="s">
        <v>128</v>
      </c>
      <c r="D18" s="581"/>
      <c r="E18" s="682">
        <f>'2 melléklet'!R20</f>
        <v>0</v>
      </c>
      <c r="F18" s="700">
        <v>7</v>
      </c>
      <c r="G18" s="687" t="s">
        <v>64</v>
      </c>
      <c r="H18" s="589" t="s">
        <v>151</v>
      </c>
      <c r="I18" s="590"/>
      <c r="J18" s="672">
        <f>'3 melléklet'!R19</f>
        <v>35023513.549999997</v>
      </c>
    </row>
    <row r="19" spans="1:15" ht="24" x14ac:dyDescent="0.2">
      <c r="A19" s="707">
        <v>7</v>
      </c>
      <c r="B19" s="692" t="s">
        <v>72</v>
      </c>
      <c r="C19" s="586" t="s">
        <v>129</v>
      </c>
      <c r="D19" s="581">
        <v>10000</v>
      </c>
      <c r="E19" s="682">
        <f>'2 melléklet'!R21</f>
        <v>10000000</v>
      </c>
      <c r="F19" s="700">
        <v>8</v>
      </c>
      <c r="G19" s="687" t="s">
        <v>65</v>
      </c>
      <c r="H19" s="589" t="s">
        <v>152</v>
      </c>
      <c r="I19" s="590"/>
      <c r="J19" s="672">
        <f>'3 melléklet'!R20</f>
        <v>2968582</v>
      </c>
      <c r="L19" s="128"/>
      <c r="O19" s="128"/>
    </row>
    <row r="20" spans="1:15" x14ac:dyDescent="0.2">
      <c r="A20" s="706"/>
      <c r="B20" s="695" t="s">
        <v>68</v>
      </c>
      <c r="C20" s="592"/>
      <c r="D20" s="593">
        <f>SUM(D19)</f>
        <v>10000</v>
      </c>
      <c r="E20" s="683">
        <f>'2 melléklet'!R22</f>
        <v>160485369</v>
      </c>
      <c r="F20" s="700">
        <v>9</v>
      </c>
      <c r="G20" s="687" t="s">
        <v>85</v>
      </c>
      <c r="H20" s="589" t="s">
        <v>153</v>
      </c>
      <c r="I20" s="590">
        <v>10000</v>
      </c>
      <c r="J20" s="672">
        <f>'3 melléklet'!R21</f>
        <v>5000000</v>
      </c>
    </row>
    <row r="21" spans="1:15" x14ac:dyDescent="0.2">
      <c r="A21" s="705" t="s">
        <v>52</v>
      </c>
      <c r="B21" s="696" t="s">
        <v>84</v>
      </c>
      <c r="C21" s="586"/>
      <c r="D21" s="581"/>
      <c r="E21" s="682">
        <f>'2 melléklet'!R23</f>
        <v>0</v>
      </c>
      <c r="F21" s="700">
        <v>10</v>
      </c>
      <c r="G21" s="687" t="s">
        <v>15</v>
      </c>
      <c r="H21" s="589" t="s">
        <v>150</v>
      </c>
      <c r="I21" s="590">
        <v>19528</v>
      </c>
      <c r="J21" s="672">
        <f>'3 melléklet'!R22</f>
        <v>115230739</v>
      </c>
      <c r="K21" s="128"/>
      <c r="L21" s="128"/>
      <c r="O21" s="128"/>
    </row>
    <row r="22" spans="1:15" s="93" customFormat="1" ht="24" x14ac:dyDescent="0.2">
      <c r="A22" s="706"/>
      <c r="B22" s="692" t="s">
        <v>79</v>
      </c>
      <c r="C22" s="586"/>
      <c r="D22" s="581"/>
      <c r="E22" s="682">
        <f>'2 melléklet'!R24</f>
        <v>0</v>
      </c>
      <c r="F22" s="702"/>
      <c r="G22" s="689" t="s">
        <v>67</v>
      </c>
      <c r="H22" s="597"/>
      <c r="I22" s="598">
        <f>SUM(I18:I21)</f>
        <v>29528</v>
      </c>
      <c r="J22" s="673">
        <f>'3 melléklet'!R23</f>
        <v>158222834.55000001</v>
      </c>
    </row>
    <row r="23" spans="1:15" ht="29.25" customHeight="1" x14ac:dyDescent="0.2">
      <c r="A23" s="706">
        <v>8</v>
      </c>
      <c r="B23" s="692" t="s">
        <v>77</v>
      </c>
      <c r="C23" s="586" t="s">
        <v>154</v>
      </c>
      <c r="D23" s="581">
        <v>60156</v>
      </c>
      <c r="E23" s="682">
        <f>'2 melléklet'!R25</f>
        <v>60156000</v>
      </c>
      <c r="F23" s="703" t="s">
        <v>83</v>
      </c>
      <c r="G23" s="691" t="s">
        <v>84</v>
      </c>
      <c r="H23" s="589"/>
      <c r="I23" s="590"/>
      <c r="J23" s="672"/>
      <c r="K23" s="128"/>
    </row>
    <row r="24" spans="1:15" ht="26.25" customHeight="1" x14ac:dyDescent="0.2">
      <c r="A24" s="706">
        <v>9</v>
      </c>
      <c r="B24" s="692" t="s">
        <v>78</v>
      </c>
      <c r="C24" s="586" t="s">
        <v>155</v>
      </c>
      <c r="D24" s="581"/>
      <c r="E24" s="682">
        <f>'2 melléklet'!R26</f>
        <v>0</v>
      </c>
      <c r="F24" s="700">
        <v>9</v>
      </c>
      <c r="G24" s="687" t="s">
        <v>74</v>
      </c>
      <c r="H24" s="589" t="s">
        <v>140</v>
      </c>
      <c r="I24" s="590"/>
      <c r="J24" s="672">
        <f>'3 melléklet'!R25</f>
        <v>0</v>
      </c>
    </row>
    <row r="25" spans="1:15" ht="24" x14ac:dyDescent="0.2">
      <c r="A25" s="706"/>
      <c r="B25" s="692" t="s">
        <v>80</v>
      </c>
      <c r="C25" s="586"/>
      <c r="D25" s="581"/>
      <c r="E25" s="682">
        <f>'2 melléklet'!R27</f>
        <v>0</v>
      </c>
      <c r="F25" s="700">
        <v>10</v>
      </c>
      <c r="G25" s="687" t="s">
        <v>76</v>
      </c>
      <c r="H25" s="589" t="s">
        <v>141</v>
      </c>
      <c r="I25" s="590"/>
      <c r="J25" s="672">
        <f>'3 melléklet'!R26</f>
        <v>0</v>
      </c>
    </row>
    <row r="26" spans="1:15" ht="15" customHeight="1" x14ac:dyDescent="0.2">
      <c r="A26" s="706">
        <v>10</v>
      </c>
      <c r="B26" s="692" t="s">
        <v>77</v>
      </c>
      <c r="C26" s="586" t="s">
        <v>130</v>
      </c>
      <c r="D26" s="581"/>
      <c r="E26" s="682">
        <f>'2 melléklet'!R28</f>
        <v>0</v>
      </c>
      <c r="F26" s="701">
        <v>11</v>
      </c>
      <c r="G26" s="692" t="s">
        <v>142</v>
      </c>
      <c r="H26" s="586" t="s">
        <v>143</v>
      </c>
      <c r="I26" s="583">
        <v>19917</v>
      </c>
      <c r="J26" s="672">
        <f>'3 melléklet'!R27</f>
        <v>19917000</v>
      </c>
    </row>
    <row r="27" spans="1:15" x14ac:dyDescent="0.2">
      <c r="A27" s="706">
        <v>11</v>
      </c>
      <c r="B27" s="692" t="s">
        <v>78</v>
      </c>
      <c r="C27" s="586" t="s">
        <v>130</v>
      </c>
      <c r="D27" s="581"/>
      <c r="E27" s="682">
        <f>'2 melléklet'!R29</f>
        <v>0</v>
      </c>
      <c r="F27" s="700"/>
      <c r="G27" s="689" t="s">
        <v>96</v>
      </c>
      <c r="H27" s="596"/>
      <c r="I27" s="599">
        <f>SUM(I23:I26)</f>
        <v>19917</v>
      </c>
      <c r="J27" s="674">
        <f>'3 melléklet'!R28</f>
        <v>19917000</v>
      </c>
    </row>
    <row r="28" spans="1:15" ht="24" x14ac:dyDescent="0.2">
      <c r="A28" s="706"/>
      <c r="B28" s="692" t="s">
        <v>81</v>
      </c>
      <c r="C28" s="586"/>
      <c r="D28" s="581"/>
      <c r="E28" s="682">
        <f>'2 melléklet'!R30</f>
        <v>0</v>
      </c>
      <c r="F28" s="700"/>
      <c r="G28" s="687"/>
      <c r="H28" s="588"/>
      <c r="I28" s="601"/>
      <c r="J28" s="672"/>
    </row>
    <row r="29" spans="1:15" x14ac:dyDescent="0.2">
      <c r="A29" s="706">
        <v>12</v>
      </c>
      <c r="B29" s="692" t="s">
        <v>131</v>
      </c>
      <c r="C29" s="586" t="s">
        <v>137</v>
      </c>
      <c r="D29" s="581"/>
      <c r="E29" s="682">
        <f>'2 melléklet'!R31</f>
        <v>0</v>
      </c>
      <c r="F29" s="700"/>
      <c r="G29" s="687"/>
      <c r="H29" s="588"/>
      <c r="I29" s="601"/>
      <c r="J29" s="672"/>
    </row>
    <row r="30" spans="1:15" x14ac:dyDescent="0.2">
      <c r="A30" s="706">
        <v>13</v>
      </c>
      <c r="B30" s="692" t="s">
        <v>75</v>
      </c>
      <c r="C30" s="586" t="s">
        <v>138</v>
      </c>
      <c r="D30" s="581"/>
      <c r="E30" s="682">
        <f>'2 melléklet'!R32</f>
        <v>0</v>
      </c>
      <c r="F30" s="700"/>
      <c r="G30" s="689"/>
      <c r="H30" s="596"/>
      <c r="I30" s="602"/>
      <c r="J30" s="673"/>
    </row>
    <row r="31" spans="1:15" ht="24" x14ac:dyDescent="0.2">
      <c r="A31" s="707">
        <v>14</v>
      </c>
      <c r="B31" s="692" t="s">
        <v>132</v>
      </c>
      <c r="C31" s="603" t="s">
        <v>139</v>
      </c>
      <c r="D31" s="581"/>
      <c r="E31" s="682">
        <f>'2 melléklet'!R33</f>
        <v>0</v>
      </c>
      <c r="F31" s="700"/>
      <c r="G31" s="687"/>
      <c r="H31" s="588"/>
      <c r="I31" s="601"/>
      <c r="J31" s="672"/>
    </row>
    <row r="32" spans="1:15" x14ac:dyDescent="0.2">
      <c r="A32" s="706"/>
      <c r="B32" s="695" t="s">
        <v>49</v>
      </c>
      <c r="C32" s="591"/>
      <c r="D32" s="593">
        <f>SUM(D23:D31)</f>
        <v>60156</v>
      </c>
      <c r="E32" s="683">
        <f>'2 melléklet'!R34</f>
        <v>60156000</v>
      </c>
      <c r="F32" s="700"/>
      <c r="G32" s="687"/>
      <c r="H32" s="588"/>
      <c r="I32" s="601"/>
      <c r="J32" s="672"/>
    </row>
    <row r="33" spans="1:10" s="93" customFormat="1" ht="12.75" thickBot="1" x14ac:dyDescent="0.25">
      <c r="A33" s="708"/>
      <c r="B33" s="697" t="s">
        <v>93</v>
      </c>
      <c r="C33" s="675"/>
      <c r="D33" s="676">
        <f>SUM(D32,D20,D15)</f>
        <v>828239</v>
      </c>
      <c r="E33" s="684">
        <f>'2 melléklet'!R35</f>
        <v>1081859120</v>
      </c>
      <c r="F33" s="704"/>
      <c r="G33" s="693" t="s">
        <v>103</v>
      </c>
      <c r="H33" s="677"/>
      <c r="I33" s="678">
        <f>I27+I22+I16</f>
        <v>828239</v>
      </c>
      <c r="J33" s="679">
        <f>'3 melléklet'!R29</f>
        <v>1081859119.6499999</v>
      </c>
    </row>
    <row r="34" spans="1:10" x14ac:dyDescent="0.2">
      <c r="E34" s="73"/>
    </row>
    <row r="47" spans="1:10" ht="12" customHeight="1" x14ac:dyDescent="0.2">
      <c r="C47" s="957" t="s">
        <v>264</v>
      </c>
      <c r="D47" s="957"/>
    </row>
    <row r="48" spans="1:10" x14ac:dyDescent="0.2">
      <c r="B48" s="87" t="s">
        <v>258</v>
      </c>
      <c r="C48" s="956">
        <f>E33-'2 melléklet'!R35</f>
        <v>0</v>
      </c>
      <c r="D48" s="956"/>
    </row>
    <row r="49" spans="2:4" x14ac:dyDescent="0.2">
      <c r="B49" s="87" t="s">
        <v>259</v>
      </c>
      <c r="C49" s="956">
        <f>E33-('2A melléklet'!P35+'2A melléklet'!Q35+'2A melléklet'!R35)</f>
        <v>0</v>
      </c>
      <c r="D49" s="956"/>
    </row>
    <row r="50" spans="2:4" x14ac:dyDescent="0.2">
      <c r="B50" s="87" t="s">
        <v>260</v>
      </c>
      <c r="C50" s="956">
        <f>E33-'2B melléklet '!W412</f>
        <v>0</v>
      </c>
      <c r="D50" s="956"/>
    </row>
    <row r="51" spans="2:4" x14ac:dyDescent="0.2">
      <c r="B51" s="87" t="s">
        <v>261</v>
      </c>
      <c r="C51" s="956">
        <f>J33-'3 melléklet'!R29</f>
        <v>0</v>
      </c>
      <c r="D51" s="956"/>
    </row>
    <row r="52" spans="2:4" x14ac:dyDescent="0.2">
      <c r="B52" s="87" t="s">
        <v>262</v>
      </c>
      <c r="C52" s="956">
        <f>J33-('3A melléklet'!P29+'3A melléklet'!Q29+'3A melléklet'!R29)</f>
        <v>0</v>
      </c>
      <c r="D52" s="956"/>
    </row>
    <row r="53" spans="2:4" x14ac:dyDescent="0.2">
      <c r="B53" s="87" t="s">
        <v>263</v>
      </c>
      <c r="C53" s="956">
        <f>J33-'3B melléklet '!S437</f>
        <v>0</v>
      </c>
      <c r="D53" s="956"/>
    </row>
    <row r="54" spans="2:4" x14ac:dyDescent="0.2">
      <c r="C54" s="464"/>
      <c r="D54" s="274"/>
    </row>
    <row r="55" spans="2:4" ht="48" customHeight="1" x14ac:dyDescent="0.2">
      <c r="C55" s="462"/>
      <c r="D55" s="463"/>
    </row>
  </sheetData>
  <mergeCells count="14">
    <mergeCell ref="A6:J6"/>
    <mergeCell ref="A7:J7"/>
    <mergeCell ref="A1:J1"/>
    <mergeCell ref="A2:J2"/>
    <mergeCell ref="A3:J3"/>
    <mergeCell ref="A4:J4"/>
    <mergeCell ref="A5:J5"/>
    <mergeCell ref="C52:D52"/>
    <mergeCell ref="C53:D53"/>
    <mergeCell ref="C47:D47"/>
    <mergeCell ref="C48:D48"/>
    <mergeCell ref="C49:D49"/>
    <mergeCell ref="C50:D50"/>
    <mergeCell ref="C51:D51"/>
  </mergeCells>
  <phoneticPr fontId="21" type="noConversion"/>
  <printOptions horizontalCentered="1"/>
  <pageMargins left="0.78740157480314965" right="0.78740157480314965" top="0.35433070866141736" bottom="0" header="0.51181102362204722" footer="0.39370078740157483"/>
  <pageSetup paperSize="9" scale="8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R50"/>
  <sheetViews>
    <sheetView view="pageLayout" workbookViewId="0">
      <selection activeCell="D12" sqref="D12"/>
    </sheetView>
  </sheetViews>
  <sheetFormatPr defaultRowHeight="12.75" x14ac:dyDescent="0.2"/>
  <cols>
    <col min="1" max="1" width="7" style="13" customWidth="1"/>
    <col min="2" max="2" width="35.140625" style="7" customWidth="1"/>
    <col min="3" max="3" width="18.42578125" style="7" customWidth="1"/>
    <col min="4" max="4" width="14.85546875" style="7" customWidth="1"/>
    <col min="5" max="16384" width="9.140625" style="7"/>
  </cols>
  <sheetData>
    <row r="1" spans="1:18" s="70" customFormat="1" ht="27.75" customHeight="1" x14ac:dyDescent="0.2">
      <c r="A1" s="1220" t="s">
        <v>396</v>
      </c>
      <c r="B1" s="1221"/>
      <c r="C1" s="1221"/>
      <c r="D1" s="1221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22" t="s">
        <v>395</v>
      </c>
      <c r="B3" s="1223"/>
      <c r="C3" s="1223"/>
      <c r="D3" s="1223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4" t="s">
        <v>446</v>
      </c>
      <c r="B5" s="1225"/>
      <c r="C5" s="1225"/>
      <c r="D5" s="1225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5" t="s">
        <v>379</v>
      </c>
      <c r="D7" s="1215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ht="15.75" x14ac:dyDescent="0.25">
      <c r="A8" s="735" t="s">
        <v>39</v>
      </c>
      <c r="B8" s="736" t="s">
        <v>40</v>
      </c>
      <c r="C8" s="737" t="s">
        <v>400</v>
      </c>
      <c r="D8" s="738" t="s">
        <v>219</v>
      </c>
    </row>
    <row r="9" spans="1:18" ht="31.35" customHeight="1" x14ac:dyDescent="0.2">
      <c r="A9" s="739">
        <v>1</v>
      </c>
      <c r="B9" s="731" t="s">
        <v>265</v>
      </c>
      <c r="C9" s="732">
        <f>126954</f>
        <v>126954</v>
      </c>
      <c r="D9" s="740">
        <v>127575</v>
      </c>
    </row>
    <row r="10" spans="1:18" ht="31.35" customHeight="1" x14ac:dyDescent="0.2">
      <c r="A10" s="739">
        <v>2</v>
      </c>
      <c r="B10" s="733" t="s">
        <v>267</v>
      </c>
      <c r="C10" s="734">
        <v>143407</v>
      </c>
      <c r="D10" s="740">
        <v>155799</v>
      </c>
      <c r="E10" s="15"/>
    </row>
    <row r="11" spans="1:18" ht="31.35" customHeight="1" x14ac:dyDescent="0.2">
      <c r="A11" s="739">
        <v>3</v>
      </c>
      <c r="B11" s="733" t="s">
        <v>269</v>
      </c>
      <c r="C11" s="734">
        <v>137553</v>
      </c>
      <c r="D11" s="740">
        <v>161195</v>
      </c>
      <c r="E11" s="15"/>
    </row>
    <row r="12" spans="1:18" ht="16.5" thickBot="1" x14ac:dyDescent="0.3">
      <c r="A12" s="741"/>
      <c r="B12" s="742" t="s">
        <v>12</v>
      </c>
      <c r="C12" s="743">
        <f>C9+C10+C11</f>
        <v>407914</v>
      </c>
      <c r="D12" s="744">
        <f>D9+D10+D11</f>
        <v>444569</v>
      </c>
      <c r="E12" s="15"/>
    </row>
    <row r="13" spans="1:18" ht="15.75" x14ac:dyDescent="0.25">
      <c r="A13" s="108"/>
      <c r="B13" s="109"/>
      <c r="C13" s="175"/>
    </row>
    <row r="14" spans="1:18" x14ac:dyDescent="0.2">
      <c r="A14" s="110"/>
      <c r="B14" s="111"/>
      <c r="C14" s="175"/>
      <c r="E14" s="15"/>
    </row>
    <row r="15" spans="1:18" x14ac:dyDescent="0.2">
      <c r="A15" s="110"/>
      <c r="B15" s="111"/>
      <c r="C15" s="175"/>
    </row>
    <row r="16" spans="1:18" x14ac:dyDescent="0.2">
      <c r="A16" s="49"/>
      <c r="B16" s="1"/>
      <c r="C16" s="175"/>
    </row>
    <row r="17" spans="1:3" x14ac:dyDescent="0.2">
      <c r="A17" s="50"/>
      <c r="B17" s="51"/>
      <c r="C17" s="175"/>
    </row>
    <row r="18" spans="1:3" x14ac:dyDescent="0.2">
      <c r="A18" s="49"/>
      <c r="B18" s="52"/>
      <c r="C18" s="175"/>
    </row>
    <row r="19" spans="1:3" x14ac:dyDescent="0.2">
      <c r="A19" s="49"/>
      <c r="B19" s="1"/>
    </row>
    <row r="20" spans="1:3" x14ac:dyDescent="0.2">
      <c r="A20" s="49"/>
      <c r="B20" s="1"/>
      <c r="C20" s="235"/>
    </row>
    <row r="21" spans="1:3" x14ac:dyDescent="0.2">
      <c r="A21" s="49"/>
      <c r="B21" s="1"/>
    </row>
    <row r="22" spans="1:3" x14ac:dyDescent="0.2">
      <c r="A22" s="49"/>
      <c r="B22" s="1"/>
      <c r="C22" s="235"/>
    </row>
    <row r="23" spans="1:3" x14ac:dyDescent="0.2">
      <c r="A23" s="49"/>
      <c r="B23" s="1"/>
    </row>
    <row r="24" spans="1:3" x14ac:dyDescent="0.2">
      <c r="A24" s="49"/>
      <c r="B24" s="1"/>
    </row>
    <row r="25" spans="1:3" x14ac:dyDescent="0.2">
      <c r="A25" s="49"/>
      <c r="B25" s="1"/>
    </row>
    <row r="26" spans="1:3" x14ac:dyDescent="0.2">
      <c r="A26" s="49"/>
      <c r="B26" s="1"/>
    </row>
    <row r="27" spans="1:3" x14ac:dyDescent="0.2">
      <c r="A27" s="49"/>
      <c r="B27" s="1"/>
    </row>
    <row r="28" spans="1:3" x14ac:dyDescent="0.2">
      <c r="A28" s="49"/>
      <c r="B28" s="1"/>
    </row>
    <row r="29" spans="1:3" x14ac:dyDescent="0.2">
      <c r="A29" s="49"/>
      <c r="B29" s="47"/>
    </row>
    <row r="30" spans="1:3" x14ac:dyDescent="0.2">
      <c r="A30" s="49"/>
      <c r="B30" s="1"/>
    </row>
    <row r="31" spans="1:3" x14ac:dyDescent="0.2">
      <c r="A31" s="9"/>
      <c r="B31" s="1"/>
    </row>
    <row r="32" spans="1:3" x14ac:dyDescent="0.2">
      <c r="A32" s="9"/>
      <c r="B32" s="1"/>
    </row>
    <row r="33" spans="1:2" x14ac:dyDescent="0.2">
      <c r="A33" s="9"/>
      <c r="B33" s="1"/>
    </row>
    <row r="34" spans="1:2" x14ac:dyDescent="0.2">
      <c r="A34" s="9"/>
      <c r="B34" s="1"/>
    </row>
    <row r="35" spans="1:2" x14ac:dyDescent="0.2">
      <c r="B35" s="1"/>
    </row>
    <row r="36" spans="1:2" x14ac:dyDescent="0.2">
      <c r="B36" s="1"/>
    </row>
    <row r="37" spans="1:2" x14ac:dyDescent="0.2">
      <c r="B37" s="1"/>
    </row>
    <row r="38" spans="1:2" x14ac:dyDescent="0.2">
      <c r="B38" s="1"/>
    </row>
    <row r="39" spans="1:2" x14ac:dyDescent="0.2">
      <c r="B39" s="1"/>
    </row>
    <row r="40" spans="1:2" x14ac:dyDescent="0.2">
      <c r="B40" s="1"/>
    </row>
    <row r="41" spans="1:2" x14ac:dyDescent="0.2">
      <c r="B41" s="1"/>
    </row>
    <row r="42" spans="1:2" x14ac:dyDescent="0.2">
      <c r="B42" s="1"/>
    </row>
    <row r="43" spans="1:2" x14ac:dyDescent="0.2">
      <c r="B43" s="1"/>
    </row>
    <row r="44" spans="1:2" x14ac:dyDescent="0.2">
      <c r="B44" s="1"/>
    </row>
    <row r="45" spans="1:2" x14ac:dyDescent="0.2">
      <c r="B45" s="1"/>
    </row>
    <row r="46" spans="1:2" x14ac:dyDescent="0.2">
      <c r="B46" s="1"/>
    </row>
    <row r="47" spans="1:2" x14ac:dyDescent="0.2">
      <c r="B47" s="1"/>
    </row>
    <row r="48" spans="1:2" x14ac:dyDescent="0.2">
      <c r="B48" s="1"/>
    </row>
    <row r="49" spans="2:2" x14ac:dyDescent="0.2">
      <c r="B49" s="1"/>
    </row>
    <row r="50" spans="2:2" x14ac:dyDescent="0.2">
      <c r="B50" s="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R90"/>
  <sheetViews>
    <sheetView view="pageLayout" topLeftCell="A13" workbookViewId="0">
      <selection activeCell="D25" sqref="D25"/>
    </sheetView>
  </sheetViews>
  <sheetFormatPr defaultRowHeight="12.75" x14ac:dyDescent="0.2"/>
  <cols>
    <col min="1" max="1" width="6" style="7" customWidth="1"/>
    <col min="2" max="2" width="55.85546875" style="7" customWidth="1"/>
    <col min="3" max="3" width="12" style="7" customWidth="1"/>
    <col min="4" max="4" width="10.5703125" style="7" customWidth="1"/>
    <col min="5" max="6" width="9.140625" style="7"/>
    <col min="7" max="7" width="22.42578125" style="7" customWidth="1"/>
    <col min="8" max="16384" width="9.140625" style="7"/>
  </cols>
  <sheetData>
    <row r="1" spans="1:18" s="70" customFormat="1" ht="27.75" customHeight="1" x14ac:dyDescent="0.2">
      <c r="A1" s="1220" t="s">
        <v>397</v>
      </c>
      <c r="B1" s="1221"/>
      <c r="C1" s="1221"/>
      <c r="D1" s="1221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22" t="s">
        <v>398</v>
      </c>
      <c r="B3" s="1223"/>
      <c r="C3" s="1223"/>
      <c r="D3" s="1223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4" t="s">
        <v>399</v>
      </c>
      <c r="B5" s="1225"/>
      <c r="C5" s="1225"/>
      <c r="D5" s="1225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5" t="s">
        <v>379</v>
      </c>
      <c r="D7" s="1215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ht="18.75" customHeight="1" x14ac:dyDescent="0.2">
      <c r="A8" s="752"/>
      <c r="B8" s="753"/>
      <c r="C8" s="754" t="s">
        <v>218</v>
      </c>
      <c r="D8" s="755" t="s">
        <v>219</v>
      </c>
    </row>
    <row r="9" spans="1:18" x14ac:dyDescent="0.2">
      <c r="A9" s="756" t="s">
        <v>7</v>
      </c>
      <c r="B9" s="950" t="s">
        <v>58</v>
      </c>
      <c r="C9" s="745"/>
      <c r="D9" s="723"/>
    </row>
    <row r="10" spans="1:18" ht="15" customHeight="1" x14ac:dyDescent="0.2">
      <c r="A10" s="757">
        <v>1</v>
      </c>
      <c r="B10" s="644" t="s">
        <v>86</v>
      </c>
      <c r="C10" s="644"/>
      <c r="D10" s="727"/>
    </row>
    <row r="11" spans="1:18" x14ac:dyDescent="0.2">
      <c r="A11" s="757"/>
      <c r="B11" s="646" t="s">
        <v>12</v>
      </c>
      <c r="C11" s="646">
        <f>C10</f>
        <v>0</v>
      </c>
      <c r="D11" s="758">
        <f>D10</f>
        <v>0</v>
      </c>
    </row>
    <row r="12" spans="1:18" x14ac:dyDescent="0.2">
      <c r="A12" s="757"/>
      <c r="B12" s="749" t="s">
        <v>87</v>
      </c>
      <c r="C12" s="644"/>
      <c r="D12" s="724"/>
      <c r="F12" s="427"/>
      <c r="G12" s="433"/>
    </row>
    <row r="13" spans="1:18" x14ac:dyDescent="0.2">
      <c r="A13" s="757">
        <v>1</v>
      </c>
      <c r="B13" s="750" t="s">
        <v>448</v>
      </c>
      <c r="C13" s="644">
        <v>765</v>
      </c>
      <c r="D13" s="727">
        <v>765</v>
      </c>
      <c r="F13" s="434"/>
      <c r="G13" s="90"/>
    </row>
    <row r="14" spans="1:18" x14ac:dyDescent="0.2">
      <c r="A14" s="757">
        <v>2</v>
      </c>
      <c r="B14" s="750" t="s">
        <v>449</v>
      </c>
      <c r="C14" s="644">
        <v>3768</v>
      </c>
      <c r="D14" s="727">
        <v>3768</v>
      </c>
      <c r="F14" s="427"/>
      <c r="G14" s="433"/>
    </row>
    <row r="15" spans="1:18" x14ac:dyDescent="0.2">
      <c r="A15" s="757">
        <v>3</v>
      </c>
      <c r="B15" s="750" t="s">
        <v>450</v>
      </c>
      <c r="C15" s="644">
        <v>2944</v>
      </c>
      <c r="D15" s="727">
        <v>2944</v>
      </c>
      <c r="F15" s="427"/>
      <c r="G15" s="433"/>
    </row>
    <row r="16" spans="1:18" x14ac:dyDescent="0.2">
      <c r="A16" s="757">
        <v>4</v>
      </c>
      <c r="B16" s="750" t="s">
        <v>451</v>
      </c>
      <c r="C16" s="644">
        <v>471</v>
      </c>
      <c r="D16" s="727">
        <v>471</v>
      </c>
      <c r="F16" s="427"/>
      <c r="G16" s="433"/>
    </row>
    <row r="17" spans="1:7" ht="18" customHeight="1" x14ac:dyDescent="0.2">
      <c r="A17" s="757">
        <v>5</v>
      </c>
      <c r="B17" s="658" t="s">
        <v>452</v>
      </c>
      <c r="C17" s="644">
        <v>1000</v>
      </c>
      <c r="D17" s="727">
        <v>1000</v>
      </c>
      <c r="E17" s="432"/>
      <c r="F17" s="427"/>
      <c r="G17" s="433"/>
    </row>
    <row r="18" spans="1:7" x14ac:dyDescent="0.2">
      <c r="A18" s="757">
        <v>6</v>
      </c>
      <c r="B18" s="750" t="s">
        <v>453</v>
      </c>
      <c r="C18" s="644">
        <v>302</v>
      </c>
      <c r="D18" s="727">
        <v>302</v>
      </c>
      <c r="F18" s="427"/>
      <c r="G18" s="433"/>
    </row>
    <row r="19" spans="1:7" ht="25.5" x14ac:dyDescent="0.2">
      <c r="A19" s="757">
        <v>7</v>
      </c>
      <c r="B19" s="658" t="s">
        <v>454</v>
      </c>
      <c r="C19" s="644">
        <v>196</v>
      </c>
      <c r="D19" s="727">
        <v>196</v>
      </c>
      <c r="F19" s="436"/>
      <c r="G19" s="14"/>
    </row>
    <row r="20" spans="1:7" x14ac:dyDescent="0.2">
      <c r="A20" s="757">
        <v>8</v>
      </c>
      <c r="B20" s="750" t="s">
        <v>455</v>
      </c>
      <c r="C20" s="644">
        <v>800</v>
      </c>
      <c r="D20" s="727">
        <v>800</v>
      </c>
      <c r="F20" s="436"/>
      <c r="G20" s="14"/>
    </row>
    <row r="21" spans="1:7" x14ac:dyDescent="0.2">
      <c r="A21" s="757"/>
      <c r="B21" s="750" t="s">
        <v>456</v>
      </c>
      <c r="C21" s="644">
        <v>700</v>
      </c>
      <c r="D21" s="727">
        <v>700</v>
      </c>
      <c r="F21" s="436"/>
      <c r="G21" s="14"/>
    </row>
    <row r="22" spans="1:7" x14ac:dyDescent="0.2">
      <c r="A22" s="757">
        <v>9</v>
      </c>
      <c r="B22" s="750" t="s">
        <v>447</v>
      </c>
      <c r="C22" s="644">
        <v>226</v>
      </c>
      <c r="D22" s="727">
        <v>226</v>
      </c>
      <c r="F22" s="436"/>
      <c r="G22" s="14"/>
    </row>
    <row r="23" spans="1:7" x14ac:dyDescent="0.2">
      <c r="A23" s="757">
        <v>10</v>
      </c>
      <c r="B23" s="750" t="s">
        <v>457</v>
      </c>
      <c r="C23" s="644">
        <v>20500</v>
      </c>
      <c r="D23" s="727">
        <v>20500</v>
      </c>
      <c r="F23" s="436"/>
      <c r="G23" s="24"/>
    </row>
    <row r="24" spans="1:7" x14ac:dyDescent="0.2">
      <c r="A24" s="757">
        <v>11</v>
      </c>
      <c r="B24" s="750" t="s">
        <v>465</v>
      </c>
      <c r="C24" s="644">
        <v>0</v>
      </c>
      <c r="D24" s="727">
        <v>2110</v>
      </c>
      <c r="F24" s="436"/>
      <c r="G24" s="14"/>
    </row>
    <row r="25" spans="1:7" x14ac:dyDescent="0.2">
      <c r="A25" s="757"/>
      <c r="B25" s="658"/>
      <c r="C25" s="644"/>
      <c r="D25" s="724"/>
      <c r="F25" s="14"/>
      <c r="G25" s="24"/>
    </row>
    <row r="26" spans="1:7" x14ac:dyDescent="0.2">
      <c r="A26" s="757"/>
      <c r="B26" s="746"/>
      <c r="C26" s="746"/>
      <c r="D26" s="724"/>
      <c r="F26" s="436"/>
      <c r="G26" s="24"/>
    </row>
    <row r="27" spans="1:7" hidden="1" x14ac:dyDescent="0.2">
      <c r="A27" s="757">
        <v>14</v>
      </c>
      <c r="B27" s="644"/>
      <c r="C27" s="644"/>
      <c r="D27" s="724"/>
      <c r="F27" s="14"/>
      <c r="G27" s="24"/>
    </row>
    <row r="28" spans="1:7" hidden="1" x14ac:dyDescent="0.2">
      <c r="A28" s="757">
        <v>15</v>
      </c>
      <c r="B28" s="750"/>
      <c r="C28" s="746"/>
      <c r="D28" s="724"/>
      <c r="F28" s="436"/>
      <c r="G28" s="26"/>
    </row>
    <row r="29" spans="1:7" hidden="1" x14ac:dyDescent="0.2">
      <c r="A29" s="757"/>
      <c r="B29" s="750"/>
      <c r="C29" s="746"/>
      <c r="D29" s="724"/>
      <c r="F29" s="436"/>
      <c r="G29" s="26"/>
    </row>
    <row r="30" spans="1:7" hidden="1" x14ac:dyDescent="0.2">
      <c r="A30" s="757"/>
      <c r="B30" s="750"/>
      <c r="C30" s="746"/>
      <c r="D30" s="724"/>
      <c r="F30" s="436"/>
      <c r="G30" s="26"/>
    </row>
    <row r="31" spans="1:7" hidden="1" x14ac:dyDescent="0.2">
      <c r="A31" s="757"/>
      <c r="B31" s="750"/>
      <c r="C31" s="746"/>
      <c r="D31" s="724"/>
      <c r="F31" s="436"/>
      <c r="G31" s="26"/>
    </row>
    <row r="32" spans="1:7" hidden="1" x14ac:dyDescent="0.2">
      <c r="A32" s="757"/>
      <c r="B32" s="645"/>
      <c r="C32" s="644"/>
      <c r="D32" s="724"/>
      <c r="F32" s="436"/>
      <c r="G32" s="26"/>
    </row>
    <row r="33" spans="1:7" x14ac:dyDescent="0.2">
      <c r="A33" s="757"/>
      <c r="B33" s="645"/>
      <c r="C33" s="644"/>
      <c r="D33" s="724"/>
      <c r="F33" s="436"/>
      <c r="G33" s="26"/>
    </row>
    <row r="34" spans="1:7" s="176" customFormat="1" x14ac:dyDescent="0.2">
      <c r="A34" s="759"/>
      <c r="B34" s="646" t="s">
        <v>12</v>
      </c>
      <c r="C34" s="646">
        <f>SUM(C13:C27)</f>
        <v>31672</v>
      </c>
      <c r="D34" s="711">
        <f>SUM(D13:D33)</f>
        <v>33782</v>
      </c>
    </row>
    <row r="35" spans="1:7" s="176" customFormat="1" x14ac:dyDescent="0.2">
      <c r="A35" s="759"/>
      <c r="B35" s="646"/>
      <c r="C35" s="646"/>
      <c r="D35" s="758"/>
    </row>
    <row r="36" spans="1:7" s="176" customFormat="1" x14ac:dyDescent="0.2">
      <c r="A36" s="759"/>
      <c r="B36" s="646" t="s">
        <v>115</v>
      </c>
      <c r="C36" s="646">
        <f>C37+C38</f>
        <v>0</v>
      </c>
      <c r="D36" s="758">
        <f>D37+D38+D39</f>
        <v>0</v>
      </c>
    </row>
    <row r="37" spans="1:7" s="176" customFormat="1" x14ac:dyDescent="0.2">
      <c r="A37" s="759"/>
      <c r="B37" s="644"/>
      <c r="C37" s="646"/>
      <c r="D37" s="724"/>
    </row>
    <row r="38" spans="1:7" s="176" customFormat="1" x14ac:dyDescent="0.2">
      <c r="A38" s="759"/>
      <c r="B38" s="644"/>
      <c r="C38" s="644"/>
      <c r="D38" s="724"/>
    </row>
    <row r="39" spans="1:7" s="176" customFormat="1" x14ac:dyDescent="0.2">
      <c r="A39" s="759"/>
      <c r="B39" s="658"/>
      <c r="C39" s="746"/>
      <c r="D39" s="724"/>
    </row>
    <row r="40" spans="1:7" s="176" customFormat="1" ht="15.75" customHeight="1" x14ac:dyDescent="0.2">
      <c r="A40" s="759"/>
      <c r="B40" s="646" t="s">
        <v>187</v>
      </c>
      <c r="C40" s="646">
        <f>C34+C36+C11</f>
        <v>31672</v>
      </c>
      <c r="D40" s="711">
        <f>D34+D36+D11</f>
        <v>33782</v>
      </c>
      <c r="F40" s="437"/>
    </row>
    <row r="41" spans="1:7" s="176" customFormat="1" ht="15.75" customHeight="1" x14ac:dyDescent="0.2">
      <c r="A41" s="759"/>
      <c r="B41" s="646"/>
      <c r="C41" s="646"/>
      <c r="D41" s="758"/>
      <c r="F41" s="437"/>
    </row>
    <row r="42" spans="1:7" ht="16.5" customHeight="1" x14ac:dyDescent="0.2">
      <c r="A42" s="759" t="s">
        <v>8</v>
      </c>
      <c r="B42" s="646" t="s">
        <v>85</v>
      </c>
      <c r="C42" s="644"/>
      <c r="D42" s="724"/>
    </row>
    <row r="43" spans="1:7" ht="30.75" customHeight="1" x14ac:dyDescent="0.2">
      <c r="A43" s="756"/>
      <c r="B43" s="747"/>
      <c r="C43" s="644"/>
      <c r="D43" s="724"/>
      <c r="F43" s="436"/>
      <c r="G43" s="433"/>
    </row>
    <row r="44" spans="1:7" ht="15" customHeight="1" x14ac:dyDescent="0.2">
      <c r="A44" s="757"/>
      <c r="B44" s="644"/>
      <c r="C44" s="644"/>
      <c r="D44" s="724"/>
      <c r="F44" s="436"/>
      <c r="G44" s="90"/>
    </row>
    <row r="45" spans="1:7" ht="15" customHeight="1" x14ac:dyDescent="0.2">
      <c r="A45" s="757"/>
      <c r="B45" s="644"/>
      <c r="C45" s="644">
        <f>SUM(C44:C44)</f>
        <v>0</v>
      </c>
      <c r="D45" s="724">
        <f>D44</f>
        <v>0</v>
      </c>
      <c r="F45" s="436"/>
      <c r="G45" s="433"/>
    </row>
    <row r="46" spans="1:7" x14ac:dyDescent="0.2">
      <c r="A46" s="757"/>
      <c r="B46" s="749"/>
      <c r="C46" s="644"/>
      <c r="D46" s="724"/>
      <c r="F46" s="436"/>
      <c r="G46" s="433"/>
    </row>
    <row r="47" spans="1:7" ht="15" customHeight="1" x14ac:dyDescent="0.2">
      <c r="A47" s="757"/>
      <c r="B47" s="644"/>
      <c r="C47" s="644"/>
      <c r="D47" s="724"/>
    </row>
    <row r="48" spans="1:7" ht="15" customHeight="1" x14ac:dyDescent="0.2">
      <c r="A48" s="757"/>
      <c r="B48" s="750"/>
      <c r="C48" s="751"/>
      <c r="D48" s="724"/>
    </row>
    <row r="49" spans="1:6" ht="15" customHeight="1" x14ac:dyDescent="0.2">
      <c r="A49" s="757"/>
      <c r="B49" s="658"/>
      <c r="C49" s="751"/>
      <c r="D49" s="724"/>
    </row>
    <row r="50" spans="1:6" ht="15" customHeight="1" x14ac:dyDescent="0.2">
      <c r="A50" s="757"/>
      <c r="B50" s="644"/>
      <c r="C50" s="644">
        <f>SUM(C47:C48)</f>
        <v>0</v>
      </c>
      <c r="D50" s="724">
        <f>D47+D48+D49</f>
        <v>0</v>
      </c>
    </row>
    <row r="51" spans="1:6" ht="16.5" customHeight="1" x14ac:dyDescent="0.2">
      <c r="A51" s="760"/>
      <c r="B51" s="646"/>
      <c r="C51" s="646">
        <f>C45+C50</f>
        <v>0</v>
      </c>
      <c r="D51" s="711">
        <f>D45+D50</f>
        <v>0</v>
      </c>
      <c r="E51" s="15"/>
      <c r="F51" s="15"/>
    </row>
    <row r="52" spans="1:6" ht="13.5" thickBot="1" x14ac:dyDescent="0.25">
      <c r="A52" s="761"/>
      <c r="B52" s="714" t="s">
        <v>97</v>
      </c>
      <c r="C52" s="714">
        <f>C40+C51</f>
        <v>31672</v>
      </c>
      <c r="D52" s="715">
        <f>D40+D51</f>
        <v>33782</v>
      </c>
    </row>
    <row r="53" spans="1:6" x14ac:dyDescent="0.2">
      <c r="A53" s="24"/>
      <c r="B53" s="100"/>
      <c r="C53" s="100"/>
    </row>
    <row r="54" spans="1:6" x14ac:dyDescent="0.2">
      <c r="A54" s="24"/>
      <c r="B54" s="435"/>
      <c r="C54" s="100"/>
    </row>
    <row r="55" spans="1:6" x14ac:dyDescent="0.2">
      <c r="A55" s="24"/>
      <c r="B55" s="435"/>
      <c r="C55" s="100"/>
    </row>
    <row r="56" spans="1:6" x14ac:dyDescent="0.2">
      <c r="A56" s="24"/>
      <c r="B56" s="435"/>
      <c r="C56" s="100"/>
    </row>
    <row r="57" spans="1:6" x14ac:dyDescent="0.2">
      <c r="A57" s="24"/>
      <c r="B57" s="435"/>
      <c r="C57" s="100"/>
    </row>
    <row r="58" spans="1:6" x14ac:dyDescent="0.2">
      <c r="A58" s="24"/>
      <c r="B58" s="435"/>
      <c r="C58" s="100"/>
    </row>
    <row r="59" spans="1:6" x14ac:dyDescent="0.2">
      <c r="A59" s="24"/>
      <c r="B59" s="107"/>
      <c r="C59" s="107"/>
    </row>
    <row r="60" spans="1:6" x14ac:dyDescent="0.2">
      <c r="A60" s="24"/>
      <c r="B60" s="234"/>
      <c r="C60" s="100"/>
    </row>
    <row r="61" spans="1:6" x14ac:dyDescent="0.2">
      <c r="A61" s="24"/>
      <c r="B61" s="100"/>
      <c r="C61" s="100"/>
    </row>
    <row r="62" spans="1:6" x14ac:dyDescent="0.2">
      <c r="A62" s="26"/>
      <c r="B62" s="107"/>
      <c r="C62" s="107"/>
    </row>
    <row r="63" spans="1:6" x14ac:dyDescent="0.2">
      <c r="A63" s="24"/>
      <c r="B63" s="100"/>
      <c r="C63" s="100"/>
    </row>
    <row r="64" spans="1:6" x14ac:dyDescent="0.2">
      <c r="A64" s="24"/>
      <c r="B64" s="100"/>
      <c r="C64" s="100"/>
    </row>
    <row r="65" spans="1:3" x14ac:dyDescent="0.2">
      <c r="A65" s="24"/>
      <c r="B65" s="234"/>
      <c r="C65" s="100"/>
    </row>
    <row r="66" spans="1:3" hidden="1" x14ac:dyDescent="0.2">
      <c r="A66" s="24"/>
      <c r="B66" s="100"/>
      <c r="C66" s="100"/>
    </row>
    <row r="67" spans="1:3" x14ac:dyDescent="0.2">
      <c r="A67" s="16"/>
      <c r="B67" s="105"/>
      <c r="C67" s="100"/>
    </row>
    <row r="68" spans="1:3" x14ac:dyDescent="0.2">
      <c r="B68" s="234"/>
      <c r="C68" s="234"/>
    </row>
    <row r="69" spans="1:3" x14ac:dyDescent="0.2">
      <c r="A69" s="16"/>
      <c r="B69" s="105"/>
      <c r="C69" s="105"/>
    </row>
    <row r="70" spans="1:3" x14ac:dyDescent="0.2">
      <c r="A70" s="16"/>
      <c r="B70" s="105"/>
      <c r="C70" s="105"/>
    </row>
    <row r="71" spans="1:3" x14ac:dyDescent="0.2">
      <c r="A71" s="16"/>
      <c r="B71" s="105"/>
      <c r="C71" s="105"/>
    </row>
    <row r="72" spans="1:3" x14ac:dyDescent="0.2">
      <c r="A72" s="16"/>
      <c r="B72" s="105"/>
      <c r="C72" s="438"/>
    </row>
    <row r="73" spans="1:3" x14ac:dyDescent="0.2">
      <c r="A73" s="439"/>
      <c r="B73" s="440"/>
      <c r="C73" s="105"/>
    </row>
    <row r="74" spans="1:3" x14ac:dyDescent="0.2">
      <c r="A74" s="16"/>
      <c r="B74" s="105"/>
      <c r="C74" s="105"/>
    </row>
    <row r="75" spans="1:3" x14ac:dyDescent="0.2">
      <c r="A75" s="441"/>
      <c r="B75" s="442"/>
      <c r="C75" s="443"/>
    </row>
    <row r="76" spans="1:3" x14ac:dyDescent="0.2">
      <c r="A76" s="441"/>
      <c r="B76" s="443"/>
      <c r="C76" s="443"/>
    </row>
    <row r="77" spans="1:3" x14ac:dyDescent="0.2">
      <c r="A77" s="441"/>
      <c r="B77" s="443"/>
      <c r="C77" s="443"/>
    </row>
    <row r="78" spans="1:3" x14ac:dyDescent="0.2">
      <c r="A78" s="441"/>
      <c r="B78" s="443"/>
      <c r="C78" s="443"/>
    </row>
    <row r="79" spans="1:3" x14ac:dyDescent="0.2">
      <c r="A79" s="38"/>
      <c r="B79" s="444"/>
      <c r="C79" s="444"/>
    </row>
    <row r="80" spans="1:3" x14ac:dyDescent="0.2">
      <c r="A80" s="38"/>
      <c r="B80" s="444"/>
      <c r="C80" s="444"/>
    </row>
    <row r="81" spans="1:3" x14ac:dyDescent="0.2">
      <c r="A81" s="38"/>
      <c r="B81" s="444"/>
      <c r="C81" s="444"/>
    </row>
    <row r="82" spans="1:3" x14ac:dyDescent="0.2">
      <c r="A82" s="38"/>
      <c r="B82" s="444"/>
      <c r="C82" s="444"/>
    </row>
    <row r="83" spans="1:3" x14ac:dyDescent="0.2">
      <c r="A83" s="38"/>
      <c r="B83" s="444"/>
      <c r="C83" s="444"/>
    </row>
    <row r="84" spans="1:3" x14ac:dyDescent="0.2">
      <c r="A84" s="38"/>
      <c r="B84" s="444"/>
      <c r="C84" s="444"/>
    </row>
    <row r="85" spans="1:3" x14ac:dyDescent="0.2">
      <c r="A85" s="1"/>
      <c r="B85" s="445"/>
      <c r="C85" s="445"/>
    </row>
    <row r="86" spans="1:3" x14ac:dyDescent="0.2">
      <c r="A86" s="1"/>
      <c r="B86" s="445"/>
      <c r="C86" s="445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C89" s="1"/>
    </row>
    <row r="90" spans="1:3" x14ac:dyDescent="0.2">
      <c r="C90" s="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W84"/>
  <sheetViews>
    <sheetView view="pageLayout" topLeftCell="A17" workbookViewId="0">
      <selection activeCell="D30" sqref="D30"/>
    </sheetView>
  </sheetViews>
  <sheetFormatPr defaultRowHeight="12" x14ac:dyDescent="0.2"/>
  <cols>
    <col min="1" max="1" width="6.42578125" style="425" customWidth="1"/>
    <col min="2" max="2" width="50.28515625" style="87" customWidth="1"/>
    <col min="3" max="3" width="19.7109375" style="73" customWidth="1"/>
    <col min="4" max="4" width="17.140625" style="70" customWidth="1"/>
    <col min="5" max="16384" width="9.140625" style="407"/>
  </cols>
  <sheetData>
    <row r="1" spans="1:49" s="70" customFormat="1" ht="27.75" customHeight="1" x14ac:dyDescent="0.2">
      <c r="A1" s="1220" t="s">
        <v>401</v>
      </c>
      <c r="B1" s="1221"/>
      <c r="C1" s="1221"/>
      <c r="D1" s="1221"/>
      <c r="E1" s="786"/>
      <c r="F1" s="786"/>
      <c r="G1" s="786"/>
      <c r="H1" s="786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2" t="s">
        <v>402</v>
      </c>
      <c r="B3" s="1223"/>
      <c r="C3" s="1223"/>
      <c r="D3" s="1223"/>
      <c r="E3" s="789"/>
      <c r="F3" s="789"/>
      <c r="G3" s="789"/>
      <c r="H3" s="789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3" customHeight="1" x14ac:dyDescent="0.25">
      <c r="A5" s="1224" t="s">
        <v>403</v>
      </c>
      <c r="B5" s="1225"/>
      <c r="C5" s="1225"/>
      <c r="D5" s="1225"/>
      <c r="E5" s="792"/>
      <c r="F5" s="792"/>
      <c r="G5" s="792"/>
      <c r="H5" s="792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x14ac:dyDescent="0.2">
      <c r="A6" s="651"/>
      <c r="B6" s="652"/>
      <c r="C6" s="652"/>
      <c r="D6" s="652"/>
      <c r="E6" s="790"/>
      <c r="F6" s="790"/>
      <c r="G6" s="790"/>
      <c r="H6" s="790"/>
      <c r="I6" s="790"/>
      <c r="J6" s="791"/>
      <c r="K6" s="788"/>
      <c r="L6" s="788"/>
      <c r="M6" s="788"/>
      <c r="N6" s="788"/>
      <c r="O6" s="788"/>
      <c r="P6" s="788"/>
      <c r="Q6" s="788"/>
      <c r="R6" s="788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s="70" customFormat="1" ht="13.5" thickBot="1" x14ac:dyDescent="0.25">
      <c r="A7" s="716"/>
      <c r="B7" s="716"/>
      <c r="C7" s="1215" t="s">
        <v>379</v>
      </c>
      <c r="D7" s="1215"/>
      <c r="E7" s="794"/>
      <c r="F7" s="794"/>
      <c r="G7" s="794"/>
      <c r="H7" s="794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8"/>
      <c r="T7" s="788"/>
      <c r="U7" s="788"/>
      <c r="V7" s="788"/>
      <c r="W7" s="788"/>
      <c r="X7" s="788"/>
      <c r="Y7" s="788"/>
      <c r="Z7" s="788"/>
      <c r="AA7" s="788"/>
      <c r="AB7" s="788"/>
      <c r="AC7" s="788"/>
      <c r="AD7" s="788"/>
      <c r="AE7" s="788"/>
      <c r="AF7" s="788"/>
      <c r="AG7" s="788"/>
      <c r="AH7" s="788"/>
      <c r="AI7" s="788"/>
      <c r="AJ7" s="788"/>
      <c r="AK7" s="788"/>
      <c r="AL7" s="788"/>
      <c r="AM7" s="788"/>
      <c r="AN7" s="788"/>
      <c r="AO7" s="788"/>
      <c r="AP7" s="788"/>
      <c r="AQ7" s="788"/>
      <c r="AR7" s="788"/>
      <c r="AS7" s="788"/>
      <c r="AT7" s="788"/>
      <c r="AU7" s="788"/>
      <c r="AV7" s="788"/>
      <c r="AW7" s="788"/>
    </row>
    <row r="8" spans="1:49" x14ac:dyDescent="0.2">
      <c r="A8" s="766" t="s">
        <v>7</v>
      </c>
      <c r="B8" s="767" t="s">
        <v>14</v>
      </c>
      <c r="C8" s="768" t="s">
        <v>218</v>
      </c>
      <c r="D8" s="769" t="s">
        <v>219</v>
      </c>
      <c r="E8" s="795"/>
      <c r="F8" s="795"/>
      <c r="G8" s="795"/>
      <c r="H8" s="79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</row>
    <row r="9" spans="1:49" x14ac:dyDescent="0.2">
      <c r="A9" s="770">
        <v>1</v>
      </c>
      <c r="B9" s="762"/>
      <c r="C9" s="587"/>
      <c r="D9" s="771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5"/>
      <c r="AS9" s="415"/>
      <c r="AT9" s="415"/>
      <c r="AU9" s="415"/>
      <c r="AV9" s="415"/>
      <c r="AW9" s="415"/>
    </row>
    <row r="10" spans="1:49" x14ac:dyDescent="0.2">
      <c r="A10" s="770">
        <v>2</v>
      </c>
      <c r="B10" s="762"/>
      <c r="C10" s="587"/>
      <c r="D10" s="771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  <c r="AI10" s="415"/>
      <c r="AJ10" s="415"/>
      <c r="AK10" s="415"/>
      <c r="AL10" s="415"/>
      <c r="AM10" s="415"/>
      <c r="AN10" s="415"/>
      <c r="AO10" s="415"/>
      <c r="AP10" s="415"/>
      <c r="AQ10" s="415"/>
      <c r="AR10" s="415"/>
      <c r="AS10" s="415"/>
      <c r="AT10" s="415"/>
      <c r="AU10" s="415"/>
      <c r="AV10" s="415"/>
      <c r="AW10" s="415"/>
    </row>
    <row r="11" spans="1:49" x14ac:dyDescent="0.2">
      <c r="A11" s="770">
        <v>3</v>
      </c>
      <c r="B11" s="762"/>
      <c r="C11" s="587"/>
      <c r="D11" s="771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  <c r="AK11" s="415"/>
      <c r="AL11" s="415"/>
      <c r="AM11" s="415"/>
      <c r="AN11" s="415"/>
      <c r="AO11" s="415"/>
      <c r="AP11" s="415"/>
      <c r="AQ11" s="415"/>
      <c r="AR11" s="415"/>
      <c r="AS11" s="415"/>
      <c r="AT11" s="415"/>
      <c r="AU11" s="415"/>
      <c r="AV11" s="415"/>
      <c r="AW11" s="415"/>
    </row>
    <row r="12" spans="1:49" x14ac:dyDescent="0.2">
      <c r="A12" s="770">
        <v>4</v>
      </c>
      <c r="B12" s="585"/>
      <c r="C12" s="587"/>
      <c r="D12" s="771"/>
    </row>
    <row r="13" spans="1:49" x14ac:dyDescent="0.2">
      <c r="A13" s="770">
        <v>5</v>
      </c>
      <c r="B13" s="762"/>
      <c r="C13" s="587"/>
      <c r="D13" s="771"/>
      <c r="E13" s="411"/>
    </row>
    <row r="14" spans="1:49" x14ac:dyDescent="0.2">
      <c r="A14" s="772"/>
      <c r="B14" s="604" t="s">
        <v>190</v>
      </c>
      <c r="C14" s="595">
        <f>SUM(C9:C13)</f>
        <v>0</v>
      </c>
      <c r="D14" s="773">
        <f>SUM(D9:D13)</f>
        <v>0</v>
      </c>
    </row>
    <row r="15" spans="1:49" x14ac:dyDescent="0.2">
      <c r="A15" s="772"/>
      <c r="B15" s="604"/>
      <c r="C15" s="595"/>
      <c r="D15" s="773"/>
    </row>
    <row r="16" spans="1:49" x14ac:dyDescent="0.2">
      <c r="A16" s="772" t="s">
        <v>8</v>
      </c>
      <c r="B16" s="604" t="s">
        <v>188</v>
      </c>
      <c r="C16" s="595">
        <f>C17+C18+C19+C20</f>
        <v>0</v>
      </c>
      <c r="D16" s="773">
        <f>D17+D18+D19+D20+D21</f>
        <v>300</v>
      </c>
    </row>
    <row r="17" spans="1:5" ht="24" x14ac:dyDescent="0.2">
      <c r="A17" s="770">
        <v>1</v>
      </c>
      <c r="B17" s="762" t="s">
        <v>466</v>
      </c>
      <c r="C17" s="587"/>
      <c r="D17" s="771">
        <v>300</v>
      </c>
    </row>
    <row r="18" spans="1:5" x14ac:dyDescent="0.2">
      <c r="A18" s="770">
        <v>2</v>
      </c>
      <c r="B18" s="762"/>
      <c r="C18" s="587"/>
      <c r="D18" s="771"/>
    </row>
    <row r="19" spans="1:5" x14ac:dyDescent="0.2">
      <c r="A19" s="770">
        <v>3</v>
      </c>
      <c r="B19" s="762"/>
      <c r="C19" s="587"/>
      <c r="D19" s="771"/>
    </row>
    <row r="20" spans="1:5" x14ac:dyDescent="0.2">
      <c r="A20" s="770">
        <v>4</v>
      </c>
      <c r="B20" s="762"/>
      <c r="C20" s="587"/>
      <c r="D20" s="771"/>
    </row>
    <row r="21" spans="1:5" x14ac:dyDescent="0.2">
      <c r="A21" s="770">
        <v>5</v>
      </c>
      <c r="B21" s="762"/>
      <c r="C21" s="587"/>
      <c r="D21" s="774"/>
    </row>
    <row r="22" spans="1:5" x14ac:dyDescent="0.2">
      <c r="A22" s="770">
        <v>6</v>
      </c>
      <c r="B22" s="762"/>
      <c r="C22" s="587"/>
      <c r="D22" s="774"/>
    </row>
    <row r="23" spans="1:5" x14ac:dyDescent="0.2">
      <c r="A23" s="770"/>
      <c r="B23" s="763" t="s">
        <v>241</v>
      </c>
      <c r="C23" s="595">
        <f>C16+C14</f>
        <v>0</v>
      </c>
      <c r="D23" s="775">
        <f>D16+D14</f>
        <v>300</v>
      </c>
    </row>
    <row r="24" spans="1:5" x14ac:dyDescent="0.2">
      <c r="A24" s="770"/>
      <c r="B24" s="763"/>
      <c r="C24" s="595"/>
      <c r="D24" s="775"/>
    </row>
    <row r="25" spans="1:5" s="414" customFormat="1" x14ac:dyDescent="0.2">
      <c r="A25" s="772" t="s">
        <v>17</v>
      </c>
      <c r="B25" s="763" t="s">
        <v>189</v>
      </c>
      <c r="C25" s="595"/>
      <c r="D25" s="776"/>
      <c r="E25" s="413"/>
    </row>
    <row r="26" spans="1:5" x14ac:dyDescent="0.2">
      <c r="A26" s="770">
        <v>1</v>
      </c>
      <c r="B26" s="578" t="s">
        <v>332</v>
      </c>
      <c r="C26" s="587">
        <v>19528</v>
      </c>
      <c r="D26" s="771">
        <v>14528</v>
      </c>
      <c r="E26" s="415"/>
    </row>
    <row r="27" spans="1:5" x14ac:dyDescent="0.2">
      <c r="A27" s="770">
        <v>2</v>
      </c>
      <c r="B27" s="764" t="s">
        <v>348</v>
      </c>
      <c r="C27" s="765"/>
      <c r="D27" s="777"/>
      <c r="E27" s="415"/>
    </row>
    <row r="28" spans="1:5" ht="40.5" customHeight="1" x14ac:dyDescent="0.2">
      <c r="A28" s="779">
        <v>3</v>
      </c>
      <c r="B28" s="780" t="s">
        <v>458</v>
      </c>
      <c r="C28" s="781"/>
      <c r="D28" s="782">
        <v>103593</v>
      </c>
      <c r="E28" s="415"/>
    </row>
    <row r="29" spans="1:5" ht="36" x14ac:dyDescent="0.2">
      <c r="A29" s="770">
        <v>4</v>
      </c>
      <c r="B29" s="585" t="s">
        <v>467</v>
      </c>
      <c r="C29" s="587"/>
      <c r="D29" s="771">
        <v>-2890</v>
      </c>
      <c r="E29" s="415"/>
    </row>
    <row r="30" spans="1:5" x14ac:dyDescent="0.2">
      <c r="A30" s="770">
        <v>5</v>
      </c>
      <c r="B30" s="762"/>
      <c r="C30" s="587"/>
      <c r="D30" s="771"/>
      <c r="E30" s="415"/>
    </row>
    <row r="31" spans="1:5" x14ac:dyDescent="0.2">
      <c r="A31" s="770">
        <v>6</v>
      </c>
      <c r="B31" s="585"/>
      <c r="C31" s="587"/>
      <c r="D31" s="771"/>
      <c r="E31" s="415"/>
    </row>
    <row r="32" spans="1:5" x14ac:dyDescent="0.2">
      <c r="A32" s="770">
        <v>7</v>
      </c>
      <c r="B32" s="762"/>
      <c r="C32" s="587"/>
      <c r="D32" s="771"/>
      <c r="E32" s="415"/>
    </row>
    <row r="33" spans="1:5" x14ac:dyDescent="0.2">
      <c r="A33" s="770">
        <v>8</v>
      </c>
      <c r="B33" s="762"/>
      <c r="C33" s="587"/>
      <c r="D33" s="771"/>
      <c r="E33" s="415"/>
    </row>
    <row r="34" spans="1:5" x14ac:dyDescent="0.2">
      <c r="A34" s="770">
        <v>9</v>
      </c>
      <c r="B34" s="762"/>
      <c r="C34" s="587"/>
      <c r="D34" s="771"/>
      <c r="E34" s="415"/>
    </row>
    <row r="35" spans="1:5" x14ac:dyDescent="0.2">
      <c r="A35" s="770">
        <v>10</v>
      </c>
      <c r="B35" s="762"/>
      <c r="C35" s="587"/>
      <c r="D35" s="771"/>
      <c r="E35" s="415"/>
    </row>
    <row r="36" spans="1:5" x14ac:dyDescent="0.2">
      <c r="A36" s="770">
        <v>11</v>
      </c>
      <c r="B36" s="762"/>
      <c r="C36" s="587"/>
      <c r="D36" s="771"/>
      <c r="E36" s="415"/>
    </row>
    <row r="37" spans="1:5" x14ac:dyDescent="0.2">
      <c r="A37" s="770">
        <v>12</v>
      </c>
      <c r="B37" s="762"/>
      <c r="C37" s="587"/>
      <c r="D37" s="771"/>
      <c r="E37" s="415"/>
    </row>
    <row r="38" spans="1:5" x14ac:dyDescent="0.2">
      <c r="A38" s="770">
        <v>13</v>
      </c>
      <c r="B38" s="762"/>
      <c r="C38" s="587"/>
      <c r="D38" s="771"/>
      <c r="E38" s="415"/>
    </row>
    <row r="39" spans="1:5" x14ac:dyDescent="0.2">
      <c r="A39" s="770">
        <v>14</v>
      </c>
      <c r="B39" s="762"/>
      <c r="C39" s="587"/>
      <c r="D39" s="771"/>
      <c r="E39" s="415"/>
    </row>
    <row r="40" spans="1:5" x14ac:dyDescent="0.2">
      <c r="A40" s="770">
        <v>15</v>
      </c>
      <c r="B40" s="762"/>
      <c r="C40" s="587"/>
      <c r="D40" s="771"/>
      <c r="E40" s="415"/>
    </row>
    <row r="41" spans="1:5" x14ac:dyDescent="0.2">
      <c r="A41" s="770">
        <v>16</v>
      </c>
      <c r="B41" s="762"/>
      <c r="C41" s="587"/>
      <c r="D41" s="771"/>
      <c r="E41" s="415"/>
    </row>
    <row r="42" spans="1:5" x14ac:dyDescent="0.2">
      <c r="A42" s="770">
        <v>17</v>
      </c>
      <c r="B42" s="762"/>
      <c r="C42" s="587"/>
      <c r="D42" s="771"/>
      <c r="E42" s="415"/>
    </row>
    <row r="43" spans="1:5" x14ac:dyDescent="0.2">
      <c r="A43" s="770">
        <v>18</v>
      </c>
      <c r="B43" s="762"/>
      <c r="C43" s="587"/>
      <c r="D43" s="771"/>
      <c r="E43" s="415"/>
    </row>
    <row r="44" spans="1:5" x14ac:dyDescent="0.2">
      <c r="A44" s="770">
        <v>19</v>
      </c>
      <c r="B44" s="580"/>
      <c r="C44" s="783"/>
      <c r="D44" s="771"/>
      <c r="E44" s="415"/>
    </row>
    <row r="45" spans="1:5" x14ac:dyDescent="0.2">
      <c r="A45" s="770">
        <v>20</v>
      </c>
      <c r="B45" s="580"/>
      <c r="C45" s="783"/>
      <c r="D45" s="771"/>
      <c r="E45" s="415"/>
    </row>
    <row r="46" spans="1:5" x14ac:dyDescent="0.2">
      <c r="A46" s="770">
        <v>21</v>
      </c>
      <c r="B46" s="762"/>
      <c r="C46" s="587"/>
      <c r="D46" s="771"/>
      <c r="E46" s="415"/>
    </row>
    <row r="47" spans="1:5" x14ac:dyDescent="0.2">
      <c r="A47" s="770">
        <v>22</v>
      </c>
      <c r="B47" s="762"/>
      <c r="C47" s="587"/>
      <c r="D47" s="771"/>
      <c r="E47" s="415"/>
    </row>
    <row r="48" spans="1:5" x14ac:dyDescent="0.2">
      <c r="A48" s="770">
        <v>23</v>
      </c>
      <c r="B48" s="762"/>
      <c r="C48" s="587"/>
      <c r="D48" s="771"/>
      <c r="E48" s="415"/>
    </row>
    <row r="49" spans="1:4" x14ac:dyDescent="0.2">
      <c r="A49" s="770">
        <v>24</v>
      </c>
      <c r="B49" s="762"/>
      <c r="C49" s="587"/>
      <c r="D49" s="771"/>
    </row>
    <row r="50" spans="1:4" x14ac:dyDescent="0.2">
      <c r="A50" s="770">
        <v>25</v>
      </c>
      <c r="B50" s="762"/>
      <c r="C50" s="587"/>
      <c r="D50" s="771"/>
    </row>
    <row r="51" spans="1:4" x14ac:dyDescent="0.2">
      <c r="A51" s="770"/>
      <c r="B51" s="604" t="s">
        <v>16</v>
      </c>
      <c r="C51" s="595">
        <f>SUM(C26:C50)</f>
        <v>19528</v>
      </c>
      <c r="D51" s="773">
        <f>SUM(D26:D50)</f>
        <v>115231</v>
      </c>
    </row>
    <row r="52" spans="1:4" ht="12.75" thickBot="1" x14ac:dyDescent="0.25">
      <c r="A52" s="778"/>
      <c r="B52" s="675" t="s">
        <v>242</v>
      </c>
      <c r="C52" s="784">
        <f>C51+C23</f>
        <v>19528</v>
      </c>
      <c r="D52" s="785">
        <f>D51+D23</f>
        <v>115531</v>
      </c>
    </row>
    <row r="53" spans="1:4" x14ac:dyDescent="0.2">
      <c r="A53" s="120"/>
      <c r="B53" s="98"/>
      <c r="C53" s="99"/>
      <c r="D53" s="412"/>
    </row>
    <row r="54" spans="1:4" x14ac:dyDescent="0.2">
      <c r="A54" s="408"/>
      <c r="B54" s="98"/>
      <c r="C54" s="99"/>
      <c r="D54" s="412"/>
    </row>
    <row r="55" spans="1:4" x14ac:dyDescent="0.2">
      <c r="A55" s="120"/>
      <c r="B55" s="98"/>
      <c r="C55" s="97"/>
    </row>
    <row r="56" spans="1:4" x14ac:dyDescent="0.2">
      <c r="A56" s="120"/>
      <c r="B56" s="98"/>
      <c r="C56" s="97"/>
    </row>
    <row r="57" spans="1:4" x14ac:dyDescent="0.2">
      <c r="A57" s="120"/>
      <c r="B57" s="416"/>
      <c r="C57" s="417"/>
      <c r="D57" s="71"/>
    </row>
    <row r="58" spans="1:4" x14ac:dyDescent="0.2">
      <c r="A58" s="408"/>
      <c r="B58" s="409"/>
      <c r="C58" s="410"/>
      <c r="D58" s="76"/>
    </row>
    <row r="59" spans="1:4" x14ac:dyDescent="0.2">
      <c r="A59" s="408"/>
      <c r="B59" s="409"/>
      <c r="C59" s="97"/>
      <c r="D59" s="76"/>
    </row>
    <row r="60" spans="1:4" x14ac:dyDescent="0.2">
      <c r="A60" s="408"/>
      <c r="B60" s="409"/>
      <c r="C60" s="97"/>
      <c r="D60" s="76"/>
    </row>
    <row r="61" spans="1:4" x14ac:dyDescent="0.2">
      <c r="A61" s="408"/>
      <c r="B61" s="409"/>
      <c r="C61" s="97"/>
      <c r="D61" s="76"/>
    </row>
    <row r="62" spans="1:4" x14ac:dyDescent="0.2">
      <c r="A62" s="408"/>
      <c r="B62" s="409"/>
      <c r="C62" s="97"/>
      <c r="D62" s="76"/>
    </row>
    <row r="63" spans="1:4" x14ac:dyDescent="0.2">
      <c r="A63" s="408"/>
      <c r="B63" s="96"/>
      <c r="C63" s="97"/>
      <c r="D63" s="76"/>
    </row>
    <row r="64" spans="1:4" x14ac:dyDescent="0.2">
      <c r="A64" s="418"/>
      <c r="B64" s="419"/>
      <c r="C64" s="420"/>
      <c r="D64" s="76"/>
    </row>
    <row r="65" spans="1:4" x14ac:dyDescent="0.2">
      <c r="A65" s="408"/>
      <c r="B65" s="409"/>
      <c r="C65" s="97"/>
      <c r="D65" s="76"/>
    </row>
    <row r="66" spans="1:4" x14ac:dyDescent="0.2">
      <c r="A66" s="408"/>
      <c r="B66" s="409"/>
      <c r="C66" s="97"/>
    </row>
    <row r="67" spans="1:4" x14ac:dyDescent="0.2">
      <c r="A67" s="421"/>
      <c r="B67" s="422"/>
      <c r="D67" s="73"/>
    </row>
    <row r="68" spans="1:4" x14ac:dyDescent="0.2">
      <c r="A68" s="421"/>
      <c r="B68" s="422"/>
      <c r="D68" s="412"/>
    </row>
    <row r="69" spans="1:4" x14ac:dyDescent="0.2">
      <c r="A69" s="421"/>
      <c r="D69" s="412"/>
    </row>
    <row r="70" spans="1:4" x14ac:dyDescent="0.2">
      <c r="A70" s="421"/>
      <c r="B70" s="92"/>
      <c r="C70" s="423"/>
      <c r="D70" s="412"/>
    </row>
    <row r="71" spans="1:4" x14ac:dyDescent="0.2">
      <c r="A71" s="421"/>
      <c r="D71" s="80"/>
    </row>
    <row r="72" spans="1:4" x14ac:dyDescent="0.2">
      <c r="A72" s="119"/>
      <c r="B72" s="92"/>
      <c r="C72" s="423"/>
      <c r="D72" s="80"/>
    </row>
    <row r="73" spans="1:4" x14ac:dyDescent="0.2">
      <c r="A73" s="421"/>
      <c r="D73" s="80"/>
    </row>
    <row r="74" spans="1:4" x14ac:dyDescent="0.2">
      <c r="A74" s="421"/>
      <c r="B74" s="92"/>
      <c r="C74" s="423"/>
      <c r="D74" s="80"/>
    </row>
    <row r="75" spans="1:4" x14ac:dyDescent="0.2">
      <c r="A75" s="421"/>
      <c r="D75" s="412"/>
    </row>
    <row r="76" spans="1:4" x14ac:dyDescent="0.2">
      <c r="A76" s="421"/>
      <c r="B76" s="125"/>
      <c r="D76" s="424"/>
    </row>
    <row r="77" spans="1:4" x14ac:dyDescent="0.2">
      <c r="A77" s="421"/>
      <c r="B77" s="92"/>
      <c r="C77" s="423"/>
    </row>
    <row r="78" spans="1:4" x14ac:dyDescent="0.2">
      <c r="A78" s="421"/>
      <c r="D78" s="93"/>
    </row>
    <row r="79" spans="1:4" x14ac:dyDescent="0.2">
      <c r="A79" s="421"/>
    </row>
    <row r="80" spans="1:4" x14ac:dyDescent="0.2">
      <c r="A80" s="421"/>
    </row>
    <row r="81" spans="1:1" x14ac:dyDescent="0.2">
      <c r="A81" s="421"/>
    </row>
    <row r="82" spans="1:1" x14ac:dyDescent="0.2">
      <c r="A82" s="421"/>
    </row>
    <row r="83" spans="1:1" x14ac:dyDescent="0.2">
      <c r="A83" s="421"/>
    </row>
    <row r="84" spans="1:1" x14ac:dyDescent="0.2">
      <c r="A84" s="42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W58"/>
  <sheetViews>
    <sheetView view="pageLayout" workbookViewId="0">
      <selection activeCell="B9" sqref="B9"/>
    </sheetView>
  </sheetViews>
  <sheetFormatPr defaultRowHeight="15.75" x14ac:dyDescent="0.25"/>
  <cols>
    <col min="1" max="1" width="4.28515625" style="4" customWidth="1"/>
    <col min="2" max="2" width="42.28515625" style="65" customWidth="1"/>
    <col min="3" max="3" width="12.140625" style="53" customWidth="1"/>
    <col min="4" max="4" width="11.5703125" style="53" customWidth="1"/>
    <col min="5" max="5" width="11.85546875" style="53" customWidth="1"/>
    <col min="6" max="6" width="10" style="53" customWidth="1"/>
    <col min="7" max="16384" width="9.140625" style="4"/>
  </cols>
  <sheetData>
    <row r="1" spans="1:49" s="70" customFormat="1" ht="27.75" customHeight="1" x14ac:dyDescent="0.2">
      <c r="A1" s="1220" t="s">
        <v>404</v>
      </c>
      <c r="B1" s="1221"/>
      <c r="C1" s="1221"/>
      <c r="D1" s="1221"/>
      <c r="E1" s="1221"/>
      <c r="F1" s="1221"/>
      <c r="G1" s="786"/>
      <c r="H1" s="786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2" t="s">
        <v>405</v>
      </c>
      <c r="B3" s="1223"/>
      <c r="C3" s="1223"/>
      <c r="D3" s="1223"/>
      <c r="E3" s="1223"/>
      <c r="F3" s="1223"/>
      <c r="G3" s="789"/>
      <c r="H3" s="789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8" customHeight="1" x14ac:dyDescent="0.25">
      <c r="A5" s="1224" t="s">
        <v>433</v>
      </c>
      <c r="B5" s="1225"/>
      <c r="C5" s="1225"/>
      <c r="D5" s="1225"/>
      <c r="E5" s="1225"/>
      <c r="F5" s="1225"/>
      <c r="G5" s="792"/>
      <c r="H5" s="792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13.5" thickBot="1" x14ac:dyDescent="0.25">
      <c r="A6" s="1215" t="s">
        <v>379</v>
      </c>
      <c r="B6" s="1215"/>
      <c r="C6" s="1215"/>
      <c r="D6" s="1215"/>
      <c r="E6" s="1215"/>
      <c r="F6" s="1215"/>
      <c r="G6" s="794"/>
      <c r="H6" s="794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5">
      <c r="A7" s="809" t="s">
        <v>43</v>
      </c>
      <c r="B7" s="810" t="s">
        <v>6</v>
      </c>
      <c r="C7" s="811">
        <v>2020</v>
      </c>
      <c r="D7" s="811">
        <v>2021</v>
      </c>
      <c r="E7" s="811">
        <v>2022</v>
      </c>
      <c r="F7" s="812">
        <v>2023</v>
      </c>
    </row>
    <row r="8" spans="1:49" x14ac:dyDescent="0.25">
      <c r="A8" s="813"/>
      <c r="B8" s="797" t="s">
        <v>18</v>
      </c>
      <c r="C8" s="798"/>
      <c r="D8" s="799"/>
      <c r="E8" s="799"/>
      <c r="F8" s="814"/>
    </row>
    <row r="9" spans="1:49" x14ac:dyDescent="0.25">
      <c r="A9" s="815">
        <v>1</v>
      </c>
      <c r="B9" s="801" t="s">
        <v>56</v>
      </c>
      <c r="C9" s="802">
        <f>'1 melléklet'!E12</f>
        <v>80100000</v>
      </c>
      <c r="D9" s="802">
        <f t="shared" ref="D9:F17" si="0">C9*1.05</f>
        <v>84105000</v>
      </c>
      <c r="E9" s="802">
        <f t="shared" si="0"/>
        <v>88310250</v>
      </c>
      <c r="F9" s="816">
        <f t="shared" si="0"/>
        <v>92725762.5</v>
      </c>
    </row>
    <row r="10" spans="1:49" x14ac:dyDescent="0.25">
      <c r="A10" s="815">
        <v>2</v>
      </c>
      <c r="B10" s="801" t="s">
        <v>1</v>
      </c>
      <c r="C10" s="802">
        <f>'1 melléklet'!E13</f>
        <v>113652000</v>
      </c>
      <c r="D10" s="802">
        <f t="shared" si="0"/>
        <v>119334600</v>
      </c>
      <c r="E10" s="802">
        <f t="shared" si="0"/>
        <v>125301330</v>
      </c>
      <c r="F10" s="816">
        <f t="shared" si="0"/>
        <v>131566396.5</v>
      </c>
    </row>
    <row r="11" spans="1:49" ht="31.5" x14ac:dyDescent="0.25">
      <c r="A11" s="815">
        <v>3</v>
      </c>
      <c r="B11" s="733" t="s">
        <v>71</v>
      </c>
      <c r="C11" s="802">
        <f>'1 melléklet'!E14</f>
        <v>300000</v>
      </c>
      <c r="D11" s="802">
        <f t="shared" si="0"/>
        <v>315000</v>
      </c>
      <c r="E11" s="802">
        <f t="shared" si="0"/>
        <v>330750</v>
      </c>
      <c r="F11" s="816">
        <f t="shared" si="0"/>
        <v>347287.5</v>
      </c>
    </row>
    <row r="12" spans="1:49" ht="30.75" customHeight="1" x14ac:dyDescent="0.25">
      <c r="A12" s="815">
        <v>4</v>
      </c>
      <c r="B12" s="801" t="s">
        <v>69</v>
      </c>
      <c r="C12" s="802">
        <f>'1 melléklet'!E10</f>
        <v>667165751</v>
      </c>
      <c r="D12" s="802">
        <f t="shared" si="0"/>
        <v>700524038.55000007</v>
      </c>
      <c r="E12" s="802">
        <f t="shared" si="0"/>
        <v>735550240.47750008</v>
      </c>
      <c r="F12" s="816">
        <f t="shared" si="0"/>
        <v>772327752.50137508</v>
      </c>
    </row>
    <row r="13" spans="1:49" x14ac:dyDescent="0.25">
      <c r="A13" s="815">
        <v>5</v>
      </c>
      <c r="B13" s="803" t="s">
        <v>89</v>
      </c>
      <c r="C13" s="804">
        <f>SUM(C9:C12)</f>
        <v>861217751</v>
      </c>
      <c r="D13" s="804">
        <f t="shared" si="0"/>
        <v>904278638.55000007</v>
      </c>
      <c r="E13" s="804">
        <f t="shared" si="0"/>
        <v>949492570.47750008</v>
      </c>
      <c r="F13" s="817">
        <f t="shared" si="0"/>
        <v>996967199.00137508</v>
      </c>
    </row>
    <row r="14" spans="1:49" x14ac:dyDescent="0.25">
      <c r="A14" s="815">
        <v>6</v>
      </c>
      <c r="B14" s="801" t="s">
        <v>2</v>
      </c>
      <c r="C14" s="802">
        <f>'1 melléklet'!J10</f>
        <v>454039234.04255313</v>
      </c>
      <c r="D14" s="802">
        <f t="shared" si="0"/>
        <v>476741195.74468082</v>
      </c>
      <c r="E14" s="802">
        <f t="shared" si="0"/>
        <v>500578255.53191489</v>
      </c>
      <c r="F14" s="816">
        <f t="shared" si="0"/>
        <v>525607168.30851066</v>
      </c>
    </row>
    <row r="15" spans="1:49" ht="18" customHeight="1" x14ac:dyDescent="0.25">
      <c r="A15" s="815">
        <v>7</v>
      </c>
      <c r="B15" s="801" t="s">
        <v>57</v>
      </c>
      <c r="C15" s="802">
        <f>'1 melléklet'!J11</f>
        <v>72225427.307446808</v>
      </c>
      <c r="D15" s="802">
        <f t="shared" si="0"/>
        <v>75836698.672819152</v>
      </c>
      <c r="E15" s="802">
        <f t="shared" si="0"/>
        <v>79628533.606460109</v>
      </c>
      <c r="F15" s="816">
        <f t="shared" si="0"/>
        <v>83609960.286783114</v>
      </c>
    </row>
    <row r="16" spans="1:49" x14ac:dyDescent="0.25">
      <c r="A16" s="815">
        <v>8</v>
      </c>
      <c r="B16" s="801" t="s">
        <v>3</v>
      </c>
      <c r="C16" s="802">
        <f>'1 melléklet'!J12</f>
        <v>314842043.75</v>
      </c>
      <c r="D16" s="802">
        <f t="shared" si="0"/>
        <v>330584145.9375</v>
      </c>
      <c r="E16" s="802">
        <f t="shared" si="0"/>
        <v>347113353.234375</v>
      </c>
      <c r="F16" s="816">
        <f t="shared" si="0"/>
        <v>364469020.89609379</v>
      </c>
    </row>
    <row r="17" spans="1:8" x14ac:dyDescent="0.25">
      <c r="A17" s="815">
        <v>9</v>
      </c>
      <c r="B17" s="801" t="s">
        <v>51</v>
      </c>
      <c r="C17" s="802">
        <f>'1 melléklet'!J13</f>
        <v>28531000</v>
      </c>
      <c r="D17" s="802">
        <f t="shared" si="0"/>
        <v>29957550</v>
      </c>
      <c r="E17" s="802">
        <f t="shared" si="0"/>
        <v>31455427.5</v>
      </c>
      <c r="F17" s="816">
        <f t="shared" si="0"/>
        <v>33028198.875</v>
      </c>
    </row>
    <row r="18" spans="1:8" x14ac:dyDescent="0.25">
      <c r="A18" s="815">
        <v>10</v>
      </c>
      <c r="B18" s="801" t="s">
        <v>58</v>
      </c>
      <c r="C18" s="802">
        <f>'1 melléklet'!J14</f>
        <v>33781580</v>
      </c>
      <c r="D18" s="802">
        <f t="shared" ref="D18:F19" si="1">C18*1.05</f>
        <v>35470659</v>
      </c>
      <c r="E18" s="802">
        <f t="shared" si="1"/>
        <v>37244191.950000003</v>
      </c>
      <c r="F18" s="816">
        <f t="shared" si="1"/>
        <v>39106401.547500007</v>
      </c>
    </row>
    <row r="19" spans="1:8" x14ac:dyDescent="0.25">
      <c r="A19" s="815">
        <v>11</v>
      </c>
      <c r="B19" s="801" t="s">
        <v>99</v>
      </c>
      <c r="C19" s="802">
        <f>'1 melléklet'!J15</f>
        <v>300000</v>
      </c>
      <c r="D19" s="802">
        <f t="shared" si="1"/>
        <v>315000</v>
      </c>
      <c r="E19" s="802">
        <f t="shared" si="1"/>
        <v>330750</v>
      </c>
      <c r="F19" s="816">
        <f t="shared" si="1"/>
        <v>347287.5</v>
      </c>
    </row>
    <row r="20" spans="1:8" x14ac:dyDescent="0.25">
      <c r="A20" s="815">
        <v>12</v>
      </c>
      <c r="B20" s="803" t="s">
        <v>100</v>
      </c>
      <c r="C20" s="804">
        <f>SUM(C14:C19)</f>
        <v>903719285.0999999</v>
      </c>
      <c r="D20" s="804">
        <f>SUM(D14:D19)</f>
        <v>948905249.35500002</v>
      </c>
      <c r="E20" s="804">
        <f>SUM(E14:E19)</f>
        <v>996350511.82275009</v>
      </c>
      <c r="F20" s="817">
        <f>SUM(F14:F19)</f>
        <v>1046168037.4138876</v>
      </c>
    </row>
    <row r="21" spans="1:8" x14ac:dyDescent="0.25">
      <c r="A21" s="815">
        <v>13</v>
      </c>
      <c r="B21" s="803" t="s">
        <v>101</v>
      </c>
      <c r="C21" s="802">
        <f>C13-C20</f>
        <v>-42501534.099999905</v>
      </c>
      <c r="D21" s="802">
        <f>D13-D20</f>
        <v>-44626610.804999948</v>
      </c>
      <c r="E21" s="802">
        <f>E13-E20</f>
        <v>-46857941.34525001</v>
      </c>
      <c r="F21" s="816">
        <f>F13-F20</f>
        <v>-49200838.412512541</v>
      </c>
      <c r="H21" s="53"/>
    </row>
    <row r="22" spans="1:8" ht="34.5" customHeight="1" x14ac:dyDescent="0.25">
      <c r="A22" s="815">
        <v>14</v>
      </c>
      <c r="B22" s="803" t="s">
        <v>88</v>
      </c>
      <c r="C22" s="802">
        <f>(C21)*-1</f>
        <v>42501534.099999905</v>
      </c>
      <c r="D22" s="802">
        <f>(D21)*-1</f>
        <v>44626610.804999948</v>
      </c>
      <c r="E22" s="802">
        <f>(E21)*-1</f>
        <v>46857941.34525001</v>
      </c>
      <c r="F22" s="816">
        <f>(F21)*-1</f>
        <v>49200838.412512541</v>
      </c>
    </row>
    <row r="23" spans="1:8" ht="19.5" customHeight="1" x14ac:dyDescent="0.25">
      <c r="A23" s="815"/>
      <c r="B23" s="805" t="s">
        <v>19</v>
      </c>
      <c r="C23" s="806"/>
      <c r="D23" s="802"/>
      <c r="E23" s="802"/>
      <c r="F23" s="816"/>
    </row>
    <row r="24" spans="1:8" x14ac:dyDescent="0.25">
      <c r="A24" s="815">
        <v>15</v>
      </c>
      <c r="B24" s="801" t="s">
        <v>63</v>
      </c>
      <c r="C24" s="802">
        <f>'1 melléklet'!E18</f>
        <v>0</v>
      </c>
      <c r="D24" s="802">
        <v>0</v>
      </c>
      <c r="E24" s="802">
        <v>0</v>
      </c>
      <c r="F24" s="816">
        <v>0</v>
      </c>
    </row>
    <row r="25" spans="1:8" ht="31.5" customHeight="1" x14ac:dyDescent="0.25">
      <c r="A25" s="815">
        <v>16</v>
      </c>
      <c r="B25" s="807" t="s">
        <v>72</v>
      </c>
      <c r="C25" s="802">
        <f>'1 melléklet'!E19</f>
        <v>10000000</v>
      </c>
      <c r="D25" s="802">
        <f t="shared" ref="D25:D26" si="2">C25*1.05</f>
        <v>10500000</v>
      </c>
      <c r="E25" s="802">
        <f t="shared" ref="E25:E26" si="3">D25*1.05</f>
        <v>11025000</v>
      </c>
      <c r="F25" s="816">
        <f t="shared" ref="F25:F26" si="4">E25*1.05</f>
        <v>11576250</v>
      </c>
    </row>
    <row r="26" spans="1:8" ht="30.75" customHeight="1" x14ac:dyDescent="0.25">
      <c r="A26" s="815">
        <v>17</v>
      </c>
      <c r="B26" s="801" t="s">
        <v>70</v>
      </c>
      <c r="C26" s="802">
        <f>'1 melléklet'!E17</f>
        <v>150485369</v>
      </c>
      <c r="D26" s="802">
        <f t="shared" si="2"/>
        <v>158009637.45000002</v>
      </c>
      <c r="E26" s="802">
        <f t="shared" si="3"/>
        <v>165910119.32250002</v>
      </c>
      <c r="F26" s="816">
        <f t="shared" si="4"/>
        <v>174205625.28862503</v>
      </c>
    </row>
    <row r="27" spans="1:8" ht="31.5" x14ac:dyDescent="0.25">
      <c r="A27" s="815">
        <v>18</v>
      </c>
      <c r="B27" s="803" t="s">
        <v>102</v>
      </c>
      <c r="C27" s="804">
        <f>SUM(C24:C26)</f>
        <v>160485369</v>
      </c>
      <c r="D27" s="804">
        <f>SUM(D24:D26)</f>
        <v>168509637.45000002</v>
      </c>
      <c r="E27" s="804">
        <f>SUM(E24:E26)</f>
        <v>176935119.32250002</v>
      </c>
      <c r="F27" s="817">
        <f>SUM(F24:F26)</f>
        <v>185781875.28862503</v>
      </c>
    </row>
    <row r="28" spans="1:8" x14ac:dyDescent="0.25">
      <c r="A28" s="815">
        <v>19</v>
      </c>
      <c r="B28" s="801" t="s">
        <v>64</v>
      </c>
      <c r="C28" s="802">
        <f>'1 melléklet'!J18</f>
        <v>35023513.549999997</v>
      </c>
      <c r="D28" s="802">
        <f t="shared" ref="D28:D32" si="5">C28*1.05</f>
        <v>36774689.227499999</v>
      </c>
      <c r="E28" s="802">
        <f t="shared" ref="E28:E32" si="6">D28*1.05</f>
        <v>38613423.688874997</v>
      </c>
      <c r="F28" s="816">
        <f t="shared" ref="F28:F32" si="7">E28*1.05</f>
        <v>40544094.873318747</v>
      </c>
    </row>
    <row r="29" spans="1:8" x14ac:dyDescent="0.25">
      <c r="A29" s="815">
        <v>20</v>
      </c>
      <c r="B29" s="801" t="s">
        <v>65</v>
      </c>
      <c r="C29" s="802">
        <f>'1 melléklet'!J19</f>
        <v>2968582</v>
      </c>
      <c r="D29" s="802">
        <f t="shared" si="5"/>
        <v>3117011.1</v>
      </c>
      <c r="E29" s="802">
        <f t="shared" si="6"/>
        <v>3272861.6550000003</v>
      </c>
      <c r="F29" s="816">
        <f t="shared" si="7"/>
        <v>3436504.7377500003</v>
      </c>
    </row>
    <row r="30" spans="1:8" x14ac:dyDescent="0.25">
      <c r="A30" s="815">
        <v>21</v>
      </c>
      <c r="B30" s="801" t="s">
        <v>85</v>
      </c>
      <c r="C30" s="802">
        <f>'1 melléklet'!J20</f>
        <v>5000000</v>
      </c>
      <c r="D30" s="802">
        <f t="shared" si="5"/>
        <v>5250000</v>
      </c>
      <c r="E30" s="802">
        <f t="shared" si="6"/>
        <v>5512500</v>
      </c>
      <c r="F30" s="816">
        <f t="shared" si="7"/>
        <v>5788125</v>
      </c>
    </row>
    <row r="31" spans="1:8" x14ac:dyDescent="0.25">
      <c r="A31" s="815">
        <v>22</v>
      </c>
      <c r="B31" s="801" t="s">
        <v>15</v>
      </c>
      <c r="C31" s="802">
        <f>'1 melléklet'!J21</f>
        <v>115230739</v>
      </c>
      <c r="D31" s="802">
        <f t="shared" si="5"/>
        <v>120992275.95</v>
      </c>
      <c r="E31" s="802">
        <f t="shared" si="6"/>
        <v>127041889.7475</v>
      </c>
      <c r="F31" s="816">
        <f t="shared" si="7"/>
        <v>133393984.23487501</v>
      </c>
    </row>
    <row r="32" spans="1:8" ht="31.5" x14ac:dyDescent="0.25">
      <c r="A32" s="815">
        <v>23</v>
      </c>
      <c r="B32" s="801" t="s">
        <v>191</v>
      </c>
      <c r="C32" s="802">
        <f>'1 melléklet'!J27</f>
        <v>19917000</v>
      </c>
      <c r="D32" s="802">
        <f t="shared" si="5"/>
        <v>20912850</v>
      </c>
      <c r="E32" s="802">
        <f t="shared" si="6"/>
        <v>21958492.5</v>
      </c>
      <c r="F32" s="816">
        <f t="shared" si="7"/>
        <v>23056417.125</v>
      </c>
    </row>
    <row r="33" spans="1:7" x14ac:dyDescent="0.25">
      <c r="A33" s="815">
        <v>24</v>
      </c>
      <c r="B33" s="803" t="s">
        <v>104</v>
      </c>
      <c r="C33" s="804">
        <f>SUM(C28:C32)</f>
        <v>178139834.55000001</v>
      </c>
      <c r="D33" s="804">
        <f>SUM(D28:D32)</f>
        <v>187046826.2775</v>
      </c>
      <c r="E33" s="804">
        <f>SUM(E28:E32)</f>
        <v>196399167.59137499</v>
      </c>
      <c r="F33" s="817">
        <f>SUM(F28:F32)</f>
        <v>206219125.97094375</v>
      </c>
    </row>
    <row r="34" spans="1:7" ht="14.25" customHeight="1" x14ac:dyDescent="0.25">
      <c r="A34" s="815">
        <v>25</v>
      </c>
      <c r="B34" s="803" t="s">
        <v>105</v>
      </c>
      <c r="C34" s="802">
        <f>C27-C33</f>
        <v>-17654465.550000012</v>
      </c>
      <c r="D34" s="802">
        <f>D27-D33</f>
        <v>-18537188.827499986</v>
      </c>
      <c r="E34" s="802">
        <f>E27-E33</f>
        <v>-19464048.268874973</v>
      </c>
      <c r="F34" s="816">
        <f>F27-F33</f>
        <v>-20437250.682318717</v>
      </c>
    </row>
    <row r="35" spans="1:7" ht="30" customHeight="1" x14ac:dyDescent="0.25">
      <c r="A35" s="815">
        <v>26</v>
      </c>
      <c r="B35" s="808" t="s">
        <v>90</v>
      </c>
      <c r="C35" s="802">
        <f>(C34)*-1</f>
        <v>17654465.550000012</v>
      </c>
      <c r="D35" s="802">
        <f>(D34)*-1</f>
        <v>18537188.827499986</v>
      </c>
      <c r="E35" s="802">
        <f>(E34)*-1</f>
        <v>19464048.268874973</v>
      </c>
      <c r="F35" s="816">
        <f>(F34)*-1</f>
        <v>20437250.682318717</v>
      </c>
    </row>
    <row r="36" spans="1:7" ht="30" customHeight="1" x14ac:dyDescent="0.25">
      <c r="A36" s="815">
        <v>27</v>
      </c>
      <c r="B36" s="808" t="s">
        <v>91</v>
      </c>
      <c r="C36" s="802">
        <v>0</v>
      </c>
      <c r="D36" s="802">
        <v>0</v>
      </c>
      <c r="E36" s="802">
        <v>0</v>
      </c>
      <c r="F36" s="816">
        <v>0</v>
      </c>
    </row>
    <row r="37" spans="1:7" ht="31.5" x14ac:dyDescent="0.25">
      <c r="A37" s="815">
        <v>28</v>
      </c>
      <c r="B37" s="803" t="s">
        <v>106</v>
      </c>
      <c r="C37" s="804">
        <f>C13+C22+C27+C35</f>
        <v>1081859119.6499999</v>
      </c>
      <c r="D37" s="804">
        <f>D13+D22+D27+D35</f>
        <v>1135952075.6325002</v>
      </c>
      <c r="E37" s="804">
        <f>E13+E22+E27+E35</f>
        <v>1192749679.414125</v>
      </c>
      <c r="F37" s="817">
        <f>F13+F22+F27+F35</f>
        <v>1252387163.3848314</v>
      </c>
      <c r="G37" s="53"/>
    </row>
    <row r="38" spans="1:7" ht="16.5" thickBot="1" x14ac:dyDescent="0.3">
      <c r="A38" s="818">
        <v>29</v>
      </c>
      <c r="B38" s="819" t="s">
        <v>107</v>
      </c>
      <c r="C38" s="820">
        <f>C20+C33</f>
        <v>1081859119.6499999</v>
      </c>
      <c r="D38" s="820">
        <f>D20+D33</f>
        <v>1135952075.6324999</v>
      </c>
      <c r="E38" s="820">
        <f>E20+E33</f>
        <v>1192749679.414125</v>
      </c>
      <c r="F38" s="821">
        <f>F20+F33</f>
        <v>1252387163.3848314</v>
      </c>
    </row>
    <row r="39" spans="1:7" x14ac:dyDescent="0.25">
      <c r="B39" s="115"/>
      <c r="C39" s="140"/>
      <c r="D39" s="139"/>
      <c r="E39" s="139"/>
      <c r="F39" s="139"/>
    </row>
    <row r="40" spans="1:7" x14ac:dyDescent="0.25">
      <c r="B40" s="116"/>
      <c r="C40" s="140"/>
      <c r="D40" s="139"/>
      <c r="E40" s="139"/>
      <c r="F40" s="139"/>
    </row>
    <row r="41" spans="1:7" x14ac:dyDescent="0.25">
      <c r="B41" s="115"/>
      <c r="C41" s="140"/>
      <c r="D41" s="139"/>
      <c r="E41" s="139"/>
      <c r="F41" s="139"/>
    </row>
    <row r="42" spans="1:7" x14ac:dyDescent="0.25">
      <c r="B42" s="117"/>
      <c r="C42" s="112"/>
      <c r="D42" s="113"/>
      <c r="E42" s="113"/>
      <c r="F42" s="113"/>
    </row>
    <row r="43" spans="1:7" x14ac:dyDescent="0.25">
      <c r="B43" s="115"/>
      <c r="C43" s="118"/>
      <c r="D43" s="113"/>
      <c r="E43" s="113"/>
      <c r="F43" s="113"/>
    </row>
    <row r="44" spans="1:7" x14ac:dyDescent="0.25">
      <c r="B44" s="115"/>
      <c r="C44" s="118"/>
      <c r="D44" s="113"/>
      <c r="E44" s="113"/>
      <c r="F44" s="113"/>
    </row>
    <row r="45" spans="1:7" x14ac:dyDescent="0.25">
      <c r="B45" s="115"/>
      <c r="C45" s="118"/>
      <c r="D45" s="113"/>
      <c r="E45" s="113"/>
      <c r="F45" s="113"/>
    </row>
    <row r="46" spans="1:7" x14ac:dyDescent="0.25">
      <c r="B46" s="114"/>
      <c r="C46" s="113"/>
      <c r="D46" s="113"/>
      <c r="E46" s="113"/>
      <c r="F46" s="113"/>
    </row>
    <row r="47" spans="1:7" x14ac:dyDescent="0.25">
      <c r="B47" s="114"/>
      <c r="C47" s="113"/>
      <c r="D47" s="113"/>
      <c r="E47" s="113"/>
      <c r="F47" s="113"/>
    </row>
    <row r="48" spans="1:7" x14ac:dyDescent="0.25">
      <c r="B48" s="114"/>
      <c r="C48" s="113"/>
      <c r="D48" s="113"/>
      <c r="E48" s="113"/>
      <c r="F48" s="113"/>
    </row>
    <row r="49" spans="2:6" x14ac:dyDescent="0.25">
      <c r="B49" s="114"/>
      <c r="C49" s="113"/>
      <c r="D49" s="113"/>
      <c r="E49" s="113"/>
      <c r="F49" s="113"/>
    </row>
    <row r="50" spans="2:6" x14ac:dyDescent="0.25">
      <c r="B50" s="114"/>
      <c r="C50" s="113"/>
      <c r="D50" s="113"/>
      <c r="E50" s="113"/>
      <c r="F50" s="113"/>
    </row>
    <row r="51" spans="2:6" x14ac:dyDescent="0.25">
      <c r="B51" s="114"/>
      <c r="C51" s="113"/>
      <c r="D51" s="113"/>
      <c r="E51" s="113"/>
      <c r="F51" s="113"/>
    </row>
    <row r="52" spans="2:6" x14ac:dyDescent="0.25">
      <c r="B52" s="114"/>
      <c r="C52" s="113"/>
      <c r="D52" s="113"/>
      <c r="E52" s="113"/>
      <c r="F52" s="113"/>
    </row>
    <row r="53" spans="2:6" x14ac:dyDescent="0.25">
      <c r="B53" s="114"/>
      <c r="C53" s="113"/>
      <c r="D53" s="113"/>
      <c r="E53" s="113"/>
      <c r="F53" s="113"/>
    </row>
    <row r="54" spans="2:6" x14ac:dyDescent="0.25">
      <c r="B54" s="114"/>
      <c r="C54" s="113"/>
      <c r="D54" s="113"/>
      <c r="E54" s="113"/>
      <c r="F54" s="113"/>
    </row>
    <row r="55" spans="2:6" x14ac:dyDescent="0.25">
      <c r="B55" s="114"/>
      <c r="C55" s="113"/>
      <c r="D55" s="113"/>
      <c r="E55" s="113"/>
      <c r="F55" s="113"/>
    </row>
    <row r="56" spans="2:6" x14ac:dyDescent="0.25">
      <c r="B56" s="114"/>
      <c r="C56" s="113"/>
      <c r="D56" s="113"/>
      <c r="E56" s="113"/>
      <c r="F56" s="113"/>
    </row>
    <row r="57" spans="2:6" x14ac:dyDescent="0.25">
      <c r="B57" s="114"/>
      <c r="C57" s="113"/>
      <c r="D57" s="113"/>
      <c r="E57" s="113"/>
      <c r="F57" s="113"/>
    </row>
    <row r="58" spans="2:6" x14ac:dyDescent="0.25">
      <c r="B58" s="114"/>
      <c r="C58" s="113"/>
      <c r="D58" s="113"/>
      <c r="E58" s="113"/>
      <c r="F58" s="113"/>
    </row>
  </sheetData>
  <mergeCells count="4">
    <mergeCell ref="A1:F1"/>
    <mergeCell ref="A3:F3"/>
    <mergeCell ref="A5:F5"/>
    <mergeCell ref="A6:F6"/>
  </mergeCells>
  <phoneticPr fontId="21" type="noConversion"/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W62"/>
  <sheetViews>
    <sheetView view="pageLayout" zoomScale="85" zoomScalePageLayoutView="85" workbookViewId="0">
      <selection activeCell="A11" sqref="A11"/>
    </sheetView>
  </sheetViews>
  <sheetFormatPr defaultRowHeight="12.75" x14ac:dyDescent="0.2"/>
  <cols>
    <col min="1" max="1" width="5" style="7" customWidth="1"/>
    <col min="2" max="2" width="33.85546875" style="8" customWidth="1"/>
    <col min="3" max="9" width="12.7109375" style="7" customWidth="1"/>
    <col min="10" max="16384" width="9.140625" style="7"/>
  </cols>
  <sheetData>
    <row r="1" spans="1:49" s="70" customFormat="1" ht="27.75" customHeight="1" x14ac:dyDescent="0.2">
      <c r="A1" s="1220" t="s">
        <v>406</v>
      </c>
      <c r="B1" s="1221"/>
      <c r="C1" s="1221"/>
      <c r="D1" s="1221"/>
      <c r="E1" s="1221"/>
      <c r="F1" s="1221"/>
      <c r="G1" s="1221"/>
      <c r="H1" s="1221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2" t="s">
        <v>407</v>
      </c>
      <c r="B3" s="1223"/>
      <c r="C3" s="1223"/>
      <c r="D3" s="1223"/>
      <c r="E3" s="1223"/>
      <c r="F3" s="1223"/>
      <c r="G3" s="1223"/>
      <c r="H3" s="1223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8" customHeight="1" x14ac:dyDescent="0.25">
      <c r="A5" s="1224" t="s">
        <v>408</v>
      </c>
      <c r="B5" s="1225"/>
      <c r="C5" s="1225"/>
      <c r="D5" s="1225"/>
      <c r="E5" s="1225"/>
      <c r="F5" s="1225"/>
      <c r="G5" s="1225"/>
      <c r="H5" s="1225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1215" t="s">
        <v>379</v>
      </c>
      <c r="B6" s="1215"/>
      <c r="C6" s="1215"/>
      <c r="D6" s="1215"/>
      <c r="E6" s="1215"/>
      <c r="F6" s="1215"/>
      <c r="G6" s="1215"/>
      <c r="H6" s="1215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15.75" x14ac:dyDescent="0.25">
      <c r="A7" s="826"/>
      <c r="B7" s="827"/>
      <c r="C7" s="828">
        <v>2020</v>
      </c>
      <c r="D7" s="828">
        <v>2021</v>
      </c>
      <c r="E7" s="828">
        <v>2022</v>
      </c>
      <c r="F7" s="828">
        <v>2023</v>
      </c>
      <c r="G7" s="829"/>
      <c r="H7" s="830" t="s">
        <v>32</v>
      </c>
      <c r="I7" s="54"/>
    </row>
    <row r="8" spans="1:49" ht="15.75" x14ac:dyDescent="0.25">
      <c r="A8" s="831"/>
      <c r="B8" s="823" t="s">
        <v>257</v>
      </c>
      <c r="C8" s="822"/>
      <c r="D8" s="822"/>
      <c r="E8" s="822"/>
      <c r="F8" s="822"/>
      <c r="G8" s="822"/>
      <c r="H8" s="832"/>
      <c r="I8" s="5"/>
    </row>
    <row r="9" spans="1:49" ht="15.75" x14ac:dyDescent="0.25">
      <c r="A9" s="831"/>
      <c r="B9" s="823"/>
      <c r="C9" s="822"/>
      <c r="D9" s="822"/>
      <c r="E9" s="822"/>
      <c r="F9" s="822"/>
      <c r="G9" s="822"/>
      <c r="H9" s="832"/>
      <c r="I9" s="5"/>
    </row>
    <row r="10" spans="1:49" ht="15.75" x14ac:dyDescent="0.25">
      <c r="A10" s="833"/>
      <c r="B10" s="823" t="s">
        <v>36</v>
      </c>
      <c r="C10" s="824"/>
      <c r="D10" s="824"/>
      <c r="E10" s="824"/>
      <c r="F10" s="824"/>
      <c r="G10" s="824"/>
      <c r="H10" s="834"/>
      <c r="I10" s="3"/>
      <c r="J10" s="15"/>
    </row>
    <row r="11" spans="1:49" ht="15.75" x14ac:dyDescent="0.25">
      <c r="A11" s="833"/>
      <c r="B11" s="796"/>
      <c r="C11" s="824"/>
      <c r="D11" s="824"/>
      <c r="E11" s="824"/>
      <c r="F11" s="824"/>
      <c r="G11" s="824"/>
      <c r="H11" s="834">
        <f>SUM(B11:G11)</f>
        <v>0</v>
      </c>
      <c r="I11" s="3"/>
      <c r="J11" s="15"/>
    </row>
    <row r="12" spans="1:49" ht="15.75" x14ac:dyDescent="0.25">
      <c r="A12" s="833"/>
      <c r="B12" s="825"/>
      <c r="C12" s="824"/>
      <c r="D12" s="824"/>
      <c r="E12" s="824"/>
      <c r="F12" s="824"/>
      <c r="G12" s="824"/>
      <c r="H12" s="834"/>
      <c r="I12" s="3"/>
      <c r="J12" s="15"/>
    </row>
    <row r="13" spans="1:49" ht="16.5" thickBot="1" x14ac:dyDescent="0.3">
      <c r="A13" s="835"/>
      <c r="B13" s="836" t="s">
        <v>37</v>
      </c>
      <c r="C13" s="837">
        <f t="shared" ref="C13:H13" si="0">SUM(C10:C12)</f>
        <v>0</v>
      </c>
      <c r="D13" s="837">
        <f t="shared" si="0"/>
        <v>0</v>
      </c>
      <c r="E13" s="837">
        <f t="shared" si="0"/>
        <v>0</v>
      </c>
      <c r="F13" s="837">
        <f t="shared" si="0"/>
        <v>0</v>
      </c>
      <c r="G13" s="837"/>
      <c r="H13" s="838">
        <f t="shared" si="0"/>
        <v>0</v>
      </c>
      <c r="I13" s="3"/>
      <c r="J13" s="15"/>
    </row>
    <row r="14" spans="1:49" ht="15.75" x14ac:dyDescent="0.25">
      <c r="A14" s="5"/>
      <c r="B14" s="48"/>
      <c r="C14" s="6"/>
      <c r="D14" s="6"/>
      <c r="E14" s="6"/>
      <c r="F14" s="6"/>
      <c r="G14" s="6"/>
      <c r="H14" s="6"/>
      <c r="I14" s="6"/>
      <c r="J14" s="15"/>
    </row>
    <row r="15" spans="1:49" ht="15.75" x14ac:dyDescent="0.25">
      <c r="A15" s="2"/>
      <c r="B15" s="2"/>
      <c r="C15" s="56"/>
      <c r="D15" s="56"/>
      <c r="E15" s="56"/>
      <c r="F15" s="56"/>
      <c r="G15" s="56"/>
      <c r="H15" s="3"/>
      <c r="I15" s="3"/>
      <c r="J15" s="15"/>
    </row>
    <row r="16" spans="1:49" ht="15.75" x14ac:dyDescent="0.25">
      <c r="A16" s="2"/>
      <c r="B16" s="2"/>
      <c r="C16" s="56"/>
      <c r="D16" s="56"/>
      <c r="E16" s="56"/>
      <c r="F16" s="56"/>
      <c r="G16" s="56"/>
      <c r="H16" s="3"/>
      <c r="I16" s="3"/>
      <c r="J16" s="15"/>
    </row>
    <row r="17" spans="1:10" ht="15.75" x14ac:dyDescent="0.25">
      <c r="A17" s="2"/>
      <c r="B17" s="2"/>
      <c r="C17" s="57"/>
      <c r="D17" s="57"/>
      <c r="E17" s="57"/>
      <c r="F17" s="57"/>
      <c r="G17" s="57"/>
      <c r="H17" s="57"/>
      <c r="I17" s="3"/>
      <c r="J17" s="15"/>
    </row>
    <row r="18" spans="1:10" ht="15.75" x14ac:dyDescent="0.25">
      <c r="A18" s="46"/>
      <c r="B18" s="4"/>
      <c r="C18" s="3"/>
      <c r="D18" s="3"/>
      <c r="E18" s="3"/>
      <c r="F18" s="3"/>
      <c r="G18" s="3"/>
      <c r="H18" s="3"/>
      <c r="I18" s="3"/>
      <c r="J18" s="15"/>
    </row>
    <row r="19" spans="1:10" ht="15.75" x14ac:dyDescent="0.25">
      <c r="A19" s="46"/>
      <c r="B19" s="4"/>
      <c r="C19" s="3"/>
      <c r="D19" s="3"/>
      <c r="E19" s="3"/>
      <c r="F19" s="3"/>
      <c r="G19" s="3"/>
      <c r="H19" s="3"/>
      <c r="I19" s="3"/>
      <c r="J19" s="15"/>
    </row>
    <row r="20" spans="1:10" ht="15.75" x14ac:dyDescent="0.25">
      <c r="A20" s="46"/>
      <c r="B20" s="48"/>
      <c r="C20" s="6"/>
      <c r="D20" s="6"/>
      <c r="E20" s="6"/>
      <c r="F20" s="6"/>
      <c r="G20" s="6"/>
      <c r="H20" s="6"/>
      <c r="I20" s="6"/>
      <c r="J20" s="15"/>
    </row>
    <row r="21" spans="1:10" x14ac:dyDescent="0.2">
      <c r="A21" s="16"/>
      <c r="B21" s="14"/>
      <c r="C21" s="14"/>
      <c r="D21" s="14"/>
      <c r="E21" s="24"/>
      <c r="F21" s="24"/>
      <c r="G21" s="24"/>
      <c r="H21" s="24"/>
      <c r="I21" s="24"/>
      <c r="J21" s="15"/>
    </row>
    <row r="22" spans="1:10" x14ac:dyDescent="0.2">
      <c r="A22" s="12"/>
      <c r="B22" s="14"/>
      <c r="C22" s="14"/>
      <c r="D22" s="14"/>
      <c r="E22" s="24"/>
      <c r="F22" s="24"/>
      <c r="G22" s="24"/>
      <c r="H22" s="24"/>
      <c r="I22" s="24"/>
      <c r="J22" s="15"/>
    </row>
    <row r="23" spans="1:10" x14ac:dyDescent="0.2">
      <c r="A23" s="12"/>
      <c r="B23" s="14"/>
      <c r="C23" s="14"/>
      <c r="D23" s="14"/>
      <c r="E23" s="24"/>
      <c r="F23" s="24"/>
      <c r="G23" s="24"/>
      <c r="H23" s="24"/>
      <c r="I23" s="24"/>
      <c r="J23" s="15"/>
    </row>
    <row r="24" spans="1:10" x14ac:dyDescent="0.2">
      <c r="A24" s="12"/>
      <c r="B24" s="14"/>
      <c r="C24" s="14"/>
      <c r="D24" s="14"/>
      <c r="E24" s="10"/>
      <c r="F24" s="10"/>
      <c r="G24" s="10"/>
      <c r="H24" s="15"/>
      <c r="I24" s="15"/>
      <c r="J24" s="15"/>
    </row>
    <row r="25" spans="1:10" x14ac:dyDescent="0.2">
      <c r="A25" s="16"/>
      <c r="B25" s="14"/>
      <c r="C25" s="14"/>
      <c r="D25" s="14"/>
      <c r="E25" s="10"/>
      <c r="F25" s="10"/>
      <c r="G25" s="10"/>
      <c r="H25" s="15"/>
      <c r="I25" s="15"/>
      <c r="J25" s="15"/>
    </row>
    <row r="26" spans="1:10" x14ac:dyDescent="0.2">
      <c r="A26" s="12"/>
      <c r="B26" s="18"/>
      <c r="C26" s="18"/>
      <c r="D26" s="14"/>
      <c r="E26" s="10"/>
      <c r="F26" s="10"/>
      <c r="G26" s="10"/>
      <c r="H26" s="15"/>
      <c r="I26" s="15"/>
      <c r="J26" s="15"/>
    </row>
    <row r="27" spans="1:10" x14ac:dyDescent="0.2">
      <c r="A27" s="12"/>
      <c r="B27" s="14"/>
      <c r="C27" s="14"/>
      <c r="D27" s="14"/>
      <c r="E27" s="10"/>
      <c r="F27" s="10"/>
      <c r="G27" s="10"/>
      <c r="H27" s="15"/>
      <c r="I27" s="15"/>
      <c r="J27" s="15"/>
    </row>
    <row r="28" spans="1:10" x14ac:dyDescent="0.2">
      <c r="A28" s="16"/>
      <c r="B28" s="14"/>
      <c r="C28" s="14"/>
      <c r="D28" s="14"/>
      <c r="E28" s="10"/>
      <c r="F28" s="10"/>
      <c r="G28" s="10"/>
      <c r="H28" s="15"/>
      <c r="I28" s="15"/>
      <c r="J28" s="15"/>
    </row>
    <row r="29" spans="1:10" x14ac:dyDescent="0.2">
      <c r="A29" s="16"/>
      <c r="B29" s="14"/>
      <c r="C29" s="14"/>
      <c r="D29" s="14"/>
      <c r="E29" s="10"/>
      <c r="F29" s="10"/>
      <c r="G29" s="10"/>
      <c r="H29" s="15"/>
      <c r="I29" s="15"/>
      <c r="J29" s="15"/>
    </row>
    <row r="30" spans="1:10" x14ac:dyDescent="0.2">
      <c r="A30" s="12"/>
      <c r="B30" s="14"/>
      <c r="C30" s="14"/>
      <c r="D30" s="14"/>
      <c r="E30" s="10"/>
      <c r="F30" s="10"/>
      <c r="G30" s="10"/>
      <c r="H30" s="15"/>
      <c r="I30" s="15"/>
      <c r="J30" s="15"/>
    </row>
    <row r="31" spans="1:10" x14ac:dyDescent="0.2">
      <c r="A31" s="16"/>
      <c r="B31" s="14"/>
      <c r="C31" s="14"/>
      <c r="D31" s="14"/>
      <c r="E31" s="10"/>
      <c r="F31" s="10"/>
      <c r="G31" s="10"/>
      <c r="H31" s="15"/>
      <c r="I31" s="15"/>
      <c r="J31" s="15"/>
    </row>
    <row r="32" spans="1:10" x14ac:dyDescent="0.2">
      <c r="A32" s="16"/>
      <c r="B32" s="14"/>
      <c r="C32" s="14"/>
      <c r="D32" s="14"/>
      <c r="E32" s="10"/>
      <c r="F32" s="10"/>
      <c r="G32" s="10"/>
      <c r="H32" s="15"/>
      <c r="I32" s="15"/>
      <c r="J32" s="15"/>
    </row>
    <row r="33" spans="1:10" x14ac:dyDescent="0.2">
      <c r="A33" s="12"/>
      <c r="B33" s="18"/>
      <c r="C33" s="18"/>
      <c r="D33" s="14"/>
      <c r="E33" s="10"/>
      <c r="F33" s="10"/>
      <c r="G33" s="10"/>
      <c r="H33" s="15"/>
      <c r="I33" s="15"/>
      <c r="J33" s="15"/>
    </row>
    <row r="34" spans="1:10" x14ac:dyDescent="0.2">
      <c r="A34" s="12"/>
      <c r="B34" s="14"/>
      <c r="C34" s="14"/>
      <c r="D34" s="14"/>
      <c r="E34" s="10"/>
      <c r="F34" s="10"/>
      <c r="G34" s="10"/>
      <c r="H34" s="15"/>
      <c r="I34" s="15"/>
      <c r="J34" s="15"/>
    </row>
    <row r="35" spans="1:10" x14ac:dyDescent="0.2">
      <c r="A35" s="12"/>
      <c r="B35" s="18"/>
      <c r="C35" s="18"/>
      <c r="D35" s="14"/>
      <c r="E35" s="10"/>
      <c r="F35" s="10"/>
      <c r="G35" s="10"/>
      <c r="H35" s="15"/>
      <c r="I35" s="15"/>
      <c r="J35" s="15"/>
    </row>
    <row r="36" spans="1:10" x14ac:dyDescent="0.2">
      <c r="A36" s="12"/>
      <c r="B36" s="18"/>
      <c r="C36" s="18"/>
      <c r="D36" s="14"/>
      <c r="E36" s="10"/>
      <c r="F36" s="10"/>
      <c r="G36" s="10"/>
      <c r="H36" s="15"/>
      <c r="I36" s="15"/>
      <c r="J36" s="15"/>
    </row>
    <row r="37" spans="1:10" x14ac:dyDescent="0.2">
      <c r="A37" s="12"/>
      <c r="B37" s="18"/>
      <c r="C37" s="18"/>
      <c r="D37" s="14"/>
      <c r="E37" s="10"/>
      <c r="F37" s="10"/>
      <c r="G37" s="10"/>
      <c r="H37" s="15"/>
      <c r="I37" s="15"/>
      <c r="J37" s="15"/>
    </row>
    <row r="38" spans="1:10" x14ac:dyDescent="0.2">
      <c r="A38" s="12"/>
      <c r="B38" s="19"/>
      <c r="C38" s="14"/>
      <c r="D38" s="24"/>
      <c r="E38" s="10"/>
      <c r="F38" s="10"/>
      <c r="G38" s="10"/>
      <c r="H38" s="15"/>
      <c r="I38" s="15"/>
      <c r="J38" s="15"/>
    </row>
    <row r="39" spans="1:10" x14ac:dyDescent="0.2">
      <c r="A39" s="19"/>
      <c r="B39" s="55"/>
      <c r="C39" s="18"/>
      <c r="D39" s="24"/>
      <c r="E39" s="10"/>
      <c r="F39" s="10"/>
      <c r="G39" s="10"/>
      <c r="H39" s="15"/>
      <c r="I39" s="15"/>
      <c r="J39" s="15"/>
    </row>
    <row r="40" spans="1:10" x14ac:dyDescent="0.2">
      <c r="A40" s="16"/>
      <c r="B40" s="25"/>
      <c r="C40" s="26"/>
      <c r="D40" s="24"/>
      <c r="E40" s="15"/>
      <c r="F40" s="15"/>
      <c r="G40" s="15"/>
      <c r="H40" s="15"/>
      <c r="I40" s="15"/>
      <c r="J40" s="15"/>
    </row>
    <row r="41" spans="1:10" x14ac:dyDescent="0.2">
      <c r="A41" s="16"/>
      <c r="B41" s="16"/>
      <c r="C41" s="24"/>
      <c r="D41" s="24"/>
      <c r="E41" s="15"/>
      <c r="F41" s="15"/>
      <c r="G41" s="15"/>
      <c r="H41" s="15"/>
      <c r="I41" s="15"/>
      <c r="J41" s="15"/>
    </row>
    <row r="42" spans="1:10" x14ac:dyDescent="0.2">
      <c r="A42" s="1"/>
      <c r="B42" s="1"/>
      <c r="C42" s="10"/>
      <c r="D42" s="10"/>
      <c r="E42" s="15"/>
      <c r="F42" s="15"/>
      <c r="G42" s="15"/>
      <c r="H42" s="15"/>
      <c r="I42" s="15"/>
      <c r="J42" s="15"/>
    </row>
    <row r="43" spans="1:10" x14ac:dyDescent="0.2">
      <c r="A43" s="1"/>
      <c r="B43" s="1"/>
      <c r="C43" s="10"/>
      <c r="D43" s="10"/>
      <c r="E43" s="15"/>
      <c r="F43" s="15"/>
      <c r="G43" s="15"/>
      <c r="H43" s="15"/>
      <c r="I43" s="15"/>
      <c r="J43" s="15"/>
    </row>
    <row r="44" spans="1:10" x14ac:dyDescent="0.2">
      <c r="C44" s="15"/>
      <c r="D44" s="15"/>
      <c r="E44" s="15"/>
      <c r="F44" s="15"/>
      <c r="G44" s="15"/>
      <c r="H44" s="15"/>
      <c r="I44" s="15"/>
      <c r="J44" s="15"/>
    </row>
    <row r="45" spans="1:10" x14ac:dyDescent="0.2">
      <c r="C45" s="15"/>
      <c r="D45" s="15"/>
      <c r="E45" s="15"/>
      <c r="F45" s="15"/>
      <c r="G45" s="15"/>
      <c r="H45" s="15"/>
      <c r="I45" s="15"/>
      <c r="J45" s="15"/>
    </row>
    <row r="46" spans="1:10" x14ac:dyDescent="0.2">
      <c r="C46" s="15"/>
      <c r="D46" s="15"/>
      <c r="E46" s="15"/>
      <c r="F46" s="15"/>
      <c r="G46" s="15"/>
      <c r="H46" s="15"/>
      <c r="I46" s="15"/>
      <c r="J46" s="15"/>
    </row>
    <row r="47" spans="1:10" x14ac:dyDescent="0.2">
      <c r="C47" s="15"/>
      <c r="D47" s="15"/>
      <c r="E47" s="15"/>
      <c r="F47" s="15"/>
      <c r="G47" s="15"/>
      <c r="H47" s="15"/>
      <c r="I47" s="15"/>
      <c r="J47" s="15"/>
    </row>
    <row r="48" spans="1:10" x14ac:dyDescent="0.2">
      <c r="C48" s="15"/>
      <c r="D48" s="15"/>
      <c r="E48" s="15"/>
      <c r="F48" s="15"/>
      <c r="G48" s="15"/>
      <c r="H48" s="15"/>
      <c r="I48" s="15"/>
      <c r="J48" s="15"/>
    </row>
    <row r="49" spans="3:10" x14ac:dyDescent="0.2">
      <c r="C49" s="15"/>
      <c r="D49" s="15"/>
      <c r="E49" s="15"/>
      <c r="F49" s="15"/>
      <c r="G49" s="15"/>
      <c r="H49" s="15"/>
      <c r="I49" s="15"/>
      <c r="J49" s="15"/>
    </row>
    <row r="50" spans="3:10" x14ac:dyDescent="0.2">
      <c r="C50" s="15"/>
      <c r="D50" s="15"/>
      <c r="E50" s="15"/>
      <c r="F50" s="15"/>
      <c r="G50" s="15"/>
      <c r="H50" s="15"/>
      <c r="I50" s="15"/>
      <c r="J50" s="15"/>
    </row>
    <row r="51" spans="3:10" x14ac:dyDescent="0.2">
      <c r="C51" s="15"/>
      <c r="D51" s="15"/>
      <c r="E51" s="15"/>
      <c r="F51" s="15"/>
      <c r="G51" s="15"/>
      <c r="H51" s="15"/>
      <c r="I51" s="15"/>
      <c r="J51" s="15"/>
    </row>
    <row r="52" spans="3:10" x14ac:dyDescent="0.2">
      <c r="C52" s="15"/>
      <c r="D52" s="15"/>
      <c r="E52" s="15"/>
      <c r="F52" s="15"/>
      <c r="G52" s="15"/>
      <c r="H52" s="15"/>
      <c r="I52" s="15"/>
      <c r="J52" s="15"/>
    </row>
    <row r="53" spans="3:10" x14ac:dyDescent="0.2">
      <c r="C53" s="15"/>
      <c r="D53" s="15"/>
      <c r="E53" s="15"/>
      <c r="F53" s="15"/>
      <c r="G53" s="15"/>
      <c r="H53" s="15"/>
      <c r="I53" s="15"/>
      <c r="J53" s="15"/>
    </row>
    <row r="54" spans="3:10" x14ac:dyDescent="0.2">
      <c r="C54" s="15"/>
      <c r="D54" s="15"/>
      <c r="E54" s="15"/>
      <c r="F54" s="15"/>
      <c r="G54" s="15"/>
      <c r="H54" s="15"/>
      <c r="I54" s="15"/>
      <c r="J54" s="15"/>
    </row>
    <row r="55" spans="3:10" x14ac:dyDescent="0.2">
      <c r="C55" s="15"/>
      <c r="D55" s="15"/>
      <c r="E55" s="15"/>
      <c r="F55" s="15"/>
      <c r="G55" s="15"/>
      <c r="H55" s="15"/>
      <c r="I55" s="15"/>
      <c r="J55" s="15"/>
    </row>
    <row r="56" spans="3:10" x14ac:dyDescent="0.2">
      <c r="C56" s="15"/>
      <c r="D56" s="15"/>
      <c r="E56" s="15"/>
      <c r="F56" s="15"/>
      <c r="G56" s="15"/>
      <c r="H56" s="15"/>
      <c r="I56" s="15"/>
      <c r="J56" s="15"/>
    </row>
    <row r="57" spans="3:10" x14ac:dyDescent="0.2">
      <c r="C57" s="15"/>
      <c r="D57" s="15"/>
      <c r="E57" s="15"/>
      <c r="F57" s="15"/>
      <c r="G57" s="15"/>
      <c r="H57" s="15"/>
      <c r="I57" s="15"/>
      <c r="J57" s="15"/>
    </row>
    <row r="58" spans="3:10" x14ac:dyDescent="0.2">
      <c r="C58" s="15"/>
      <c r="D58" s="15"/>
      <c r="E58" s="15"/>
      <c r="F58" s="15"/>
      <c r="G58" s="15"/>
      <c r="H58" s="15"/>
      <c r="I58" s="15"/>
      <c r="J58" s="15"/>
    </row>
    <row r="59" spans="3:10" x14ac:dyDescent="0.2">
      <c r="C59" s="15"/>
      <c r="D59" s="15"/>
      <c r="E59" s="15"/>
      <c r="F59" s="15"/>
      <c r="G59" s="15"/>
      <c r="H59" s="15"/>
      <c r="I59" s="15"/>
      <c r="J59" s="15"/>
    </row>
    <row r="60" spans="3:10" x14ac:dyDescent="0.2">
      <c r="C60" s="15"/>
      <c r="D60" s="15"/>
      <c r="E60" s="15"/>
      <c r="F60" s="15"/>
      <c r="G60" s="15"/>
      <c r="H60" s="15"/>
      <c r="I60" s="15"/>
      <c r="J60" s="15"/>
    </row>
    <row r="61" spans="3:10" x14ac:dyDescent="0.2">
      <c r="C61" s="15"/>
      <c r="D61" s="15"/>
      <c r="E61" s="15"/>
      <c r="F61" s="15"/>
      <c r="G61" s="15"/>
      <c r="H61" s="15"/>
      <c r="I61" s="15"/>
      <c r="J61" s="15"/>
    </row>
    <row r="62" spans="3:10" x14ac:dyDescent="0.2">
      <c r="C62" s="15"/>
      <c r="D62" s="15"/>
      <c r="E62" s="15"/>
      <c r="F62" s="15"/>
      <c r="G62" s="15"/>
      <c r="H62" s="15"/>
      <c r="I62" s="15"/>
      <c r="J62" s="15"/>
    </row>
  </sheetData>
  <mergeCells count="4">
    <mergeCell ref="A1:H1"/>
    <mergeCell ref="A3:H3"/>
    <mergeCell ref="A5:H5"/>
    <mergeCell ref="A6:H6"/>
  </mergeCells>
  <phoneticPr fontId="21" type="noConversion"/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W51"/>
  <sheetViews>
    <sheetView view="pageLayout" workbookViewId="0">
      <selection sqref="A1:XFD6"/>
    </sheetView>
  </sheetViews>
  <sheetFormatPr defaultRowHeight="12" x14ac:dyDescent="0.2"/>
  <cols>
    <col min="1" max="1" width="28.7109375" style="86" customWidth="1"/>
    <col min="2" max="2" width="9.140625" style="70"/>
    <col min="3" max="4" width="7" style="70" customWidth="1"/>
    <col min="5" max="5" width="7.140625" style="70" customWidth="1"/>
    <col min="6" max="6" width="7.7109375" style="70" customWidth="1"/>
    <col min="7" max="7" width="7" style="70" customWidth="1"/>
    <col min="8" max="8" width="7.7109375" style="70" customWidth="1"/>
    <col min="9" max="9" width="7.5703125" style="70" customWidth="1"/>
    <col min="10" max="10" width="7.28515625" style="70" customWidth="1"/>
    <col min="11" max="11" width="7.140625" style="70" customWidth="1"/>
    <col min="12" max="12" width="7.5703125" style="70" customWidth="1"/>
    <col min="13" max="13" width="7.7109375" style="70" customWidth="1"/>
    <col min="14" max="14" width="9.85546875" style="70" customWidth="1"/>
    <col min="15" max="15" width="13.5703125" style="70" customWidth="1"/>
    <col min="16" max="16" width="10.85546875" style="70" customWidth="1"/>
    <col min="17" max="16384" width="9.140625" style="70"/>
  </cols>
  <sheetData>
    <row r="1" spans="1:49" ht="27.75" customHeight="1" x14ac:dyDescent="0.2">
      <c r="A1" s="1220" t="s">
        <v>410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ht="28.5" customHeight="1" x14ac:dyDescent="0.2">
      <c r="A3" s="1220" t="s">
        <v>411</v>
      </c>
      <c r="B3" s="1221"/>
      <c r="C3" s="1221"/>
      <c r="D3" s="1221"/>
      <c r="E3" s="1221"/>
      <c r="F3" s="1221"/>
      <c r="G3" s="1221"/>
      <c r="H3" s="1221"/>
      <c r="I3" s="1221"/>
      <c r="J3" s="1221"/>
      <c r="K3" s="1221"/>
      <c r="L3" s="1221"/>
      <c r="M3" s="1221"/>
      <c r="N3" s="1221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ht="16.5" x14ac:dyDescent="0.25">
      <c r="A5" s="1134" t="s">
        <v>409</v>
      </c>
      <c r="B5" s="1135"/>
      <c r="C5" s="1135"/>
      <c r="D5" s="1135"/>
      <c r="E5" s="1135"/>
      <c r="F5" s="1135"/>
      <c r="G5" s="1135"/>
      <c r="H5" s="1135"/>
      <c r="I5" s="1135"/>
      <c r="J5" s="1135"/>
      <c r="K5" s="1135"/>
      <c r="L5" s="1135"/>
      <c r="M5" s="1135"/>
      <c r="N5" s="1135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ht="22.5" customHeight="1" thickBot="1" x14ac:dyDescent="0.25">
      <c r="A6" s="994" t="s">
        <v>379</v>
      </c>
      <c r="B6" s="994"/>
      <c r="C6" s="994"/>
      <c r="D6" s="994"/>
      <c r="E6" s="994"/>
      <c r="F6" s="994"/>
      <c r="G6" s="994"/>
      <c r="H6" s="994"/>
      <c r="I6" s="994"/>
      <c r="J6" s="994"/>
      <c r="K6" s="994"/>
      <c r="L6" s="994"/>
      <c r="M6" s="994"/>
      <c r="N6" s="994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840" t="s">
        <v>6</v>
      </c>
      <c r="B7" s="841" t="s">
        <v>20</v>
      </c>
      <c r="C7" s="841" t="s">
        <v>21</v>
      </c>
      <c r="D7" s="841" t="s">
        <v>22</v>
      </c>
      <c r="E7" s="841" t="s">
        <v>23</v>
      </c>
      <c r="F7" s="841" t="s">
        <v>24</v>
      </c>
      <c r="G7" s="841" t="s">
        <v>25</v>
      </c>
      <c r="H7" s="841" t="s">
        <v>26</v>
      </c>
      <c r="I7" s="841" t="s">
        <v>27</v>
      </c>
      <c r="J7" s="841" t="s">
        <v>28</v>
      </c>
      <c r="K7" s="841" t="s">
        <v>29</v>
      </c>
      <c r="L7" s="841" t="s">
        <v>30</v>
      </c>
      <c r="M7" s="841" t="s">
        <v>31</v>
      </c>
      <c r="N7" s="842" t="s">
        <v>32</v>
      </c>
    </row>
    <row r="8" spans="1:49" x14ac:dyDescent="0.2">
      <c r="A8" s="843" t="s">
        <v>33</v>
      </c>
      <c r="B8" s="839"/>
      <c r="C8" s="839"/>
      <c r="D8" s="839"/>
      <c r="E8" s="839"/>
      <c r="F8" s="839"/>
      <c r="G8" s="839"/>
      <c r="H8" s="839"/>
      <c r="I8" s="839"/>
      <c r="J8" s="839"/>
      <c r="K8" s="839"/>
      <c r="L8" s="839"/>
      <c r="M8" s="839"/>
      <c r="N8" s="844"/>
    </row>
    <row r="9" spans="1:49" x14ac:dyDescent="0.2">
      <c r="A9" s="845" t="s">
        <v>56</v>
      </c>
      <c r="B9" s="582">
        <f>($N9/12)</f>
        <v>6675000</v>
      </c>
      <c r="C9" s="582">
        <f>(N9/12)</f>
        <v>6675000</v>
      </c>
      <c r="D9" s="582">
        <f>(N9/12)</f>
        <v>6675000</v>
      </c>
      <c r="E9" s="582">
        <f>(N9/12)</f>
        <v>6675000</v>
      </c>
      <c r="F9" s="582">
        <f>(N9/12)</f>
        <v>6675000</v>
      </c>
      <c r="G9" s="582">
        <f>(N9/12)</f>
        <v>6675000</v>
      </c>
      <c r="H9" s="582">
        <f>(N9/12)</f>
        <v>6675000</v>
      </c>
      <c r="I9" s="582">
        <f>(N9/12)</f>
        <v>6675000</v>
      </c>
      <c r="J9" s="582">
        <f>(N9/12)</f>
        <v>6675000</v>
      </c>
      <c r="K9" s="582">
        <f>(N9/12)</f>
        <v>6675000</v>
      </c>
      <c r="L9" s="582">
        <f>(N9/12)</f>
        <v>6675000</v>
      </c>
      <c r="M9" s="582">
        <f>(N9/12)</f>
        <v>6675000</v>
      </c>
      <c r="N9" s="674">
        <f>'1 melléklet'!E12</f>
        <v>80100000</v>
      </c>
      <c r="O9" s="72"/>
      <c r="P9" s="73"/>
    </row>
    <row r="10" spans="1:49" x14ac:dyDescent="0.2">
      <c r="A10" s="845" t="s">
        <v>1</v>
      </c>
      <c r="B10" s="582">
        <f t="shared" ref="B10:B19" si="0">(N10/12)</f>
        <v>9471000</v>
      </c>
      <c r="C10" s="582">
        <f t="shared" ref="C10:C19" si="1">(N10/12)</f>
        <v>9471000</v>
      </c>
      <c r="D10" s="582">
        <f t="shared" ref="D10:D19" si="2">(N10/12)</f>
        <v>9471000</v>
      </c>
      <c r="E10" s="582">
        <f t="shared" ref="E10:E19" si="3">(N10/12)</f>
        <v>9471000</v>
      </c>
      <c r="F10" s="582">
        <f t="shared" ref="F10:F19" si="4">(N10/12)</f>
        <v>9471000</v>
      </c>
      <c r="G10" s="582">
        <f t="shared" ref="G10:G19" si="5">(N10/12)</f>
        <v>9471000</v>
      </c>
      <c r="H10" s="582">
        <f t="shared" ref="H10:H19" si="6">(N10/12)</f>
        <v>9471000</v>
      </c>
      <c r="I10" s="582">
        <f t="shared" ref="I10:I19" si="7">(N10/12)</f>
        <v>9471000</v>
      </c>
      <c r="J10" s="582">
        <f t="shared" ref="J10:J19" si="8">(N10/12)</f>
        <v>9471000</v>
      </c>
      <c r="K10" s="582">
        <f t="shared" ref="K10:K19" si="9">(N10/12)</f>
        <v>9471000</v>
      </c>
      <c r="L10" s="582">
        <f t="shared" ref="L10:L19" si="10">(N10/12)</f>
        <v>9471000</v>
      </c>
      <c r="M10" s="582">
        <f t="shared" ref="M10:M19" si="11">(N10/12)</f>
        <v>9471000</v>
      </c>
      <c r="N10" s="674">
        <f>'1 melléklet'!E13</f>
        <v>113652000</v>
      </c>
      <c r="O10" s="72"/>
      <c r="P10" s="73"/>
    </row>
    <row r="11" spans="1:49" ht="25.5" customHeight="1" x14ac:dyDescent="0.2">
      <c r="A11" s="845" t="s">
        <v>71</v>
      </c>
      <c r="B11" s="582">
        <f t="shared" si="0"/>
        <v>25000</v>
      </c>
      <c r="C11" s="582">
        <f t="shared" si="1"/>
        <v>25000</v>
      </c>
      <c r="D11" s="582">
        <f t="shared" si="2"/>
        <v>25000</v>
      </c>
      <c r="E11" s="582">
        <f t="shared" si="3"/>
        <v>25000</v>
      </c>
      <c r="F11" s="582">
        <f t="shared" si="4"/>
        <v>25000</v>
      </c>
      <c r="G11" s="582">
        <f t="shared" si="5"/>
        <v>25000</v>
      </c>
      <c r="H11" s="582">
        <f t="shared" si="6"/>
        <v>25000</v>
      </c>
      <c r="I11" s="582">
        <f t="shared" si="7"/>
        <v>25000</v>
      </c>
      <c r="J11" s="582">
        <f t="shared" si="8"/>
        <v>25000</v>
      </c>
      <c r="K11" s="582">
        <f t="shared" si="9"/>
        <v>25000</v>
      </c>
      <c r="L11" s="582">
        <f t="shared" si="10"/>
        <v>25000</v>
      </c>
      <c r="M11" s="582">
        <f t="shared" si="11"/>
        <v>25000</v>
      </c>
      <c r="N11" s="674">
        <f>'1 melléklet'!E14</f>
        <v>300000</v>
      </c>
      <c r="O11" s="72"/>
      <c r="P11" s="73"/>
    </row>
    <row r="12" spans="1:49" ht="24" x14ac:dyDescent="0.2">
      <c r="A12" s="845" t="s">
        <v>69</v>
      </c>
      <c r="B12" s="582">
        <f t="shared" si="0"/>
        <v>55597145.916666664</v>
      </c>
      <c r="C12" s="582">
        <f t="shared" si="1"/>
        <v>55597145.916666664</v>
      </c>
      <c r="D12" s="582">
        <f t="shared" si="2"/>
        <v>55597145.916666664</v>
      </c>
      <c r="E12" s="582">
        <f t="shared" si="3"/>
        <v>55597145.916666664</v>
      </c>
      <c r="F12" s="582">
        <f t="shared" si="4"/>
        <v>55597145.916666664</v>
      </c>
      <c r="G12" s="582">
        <f t="shared" si="5"/>
        <v>55597145.916666664</v>
      </c>
      <c r="H12" s="582">
        <f t="shared" si="6"/>
        <v>55597145.916666664</v>
      </c>
      <c r="I12" s="582">
        <f t="shared" si="7"/>
        <v>55597145.916666664</v>
      </c>
      <c r="J12" s="582">
        <f t="shared" si="8"/>
        <v>55597145.916666664</v>
      </c>
      <c r="K12" s="582">
        <f t="shared" si="9"/>
        <v>55597145.916666664</v>
      </c>
      <c r="L12" s="582">
        <f t="shared" si="10"/>
        <v>55597145.916666664</v>
      </c>
      <c r="M12" s="582">
        <f t="shared" si="11"/>
        <v>55597145.916666664</v>
      </c>
      <c r="N12" s="674">
        <f>'1 melléklet'!E10</f>
        <v>667165751</v>
      </c>
      <c r="O12" s="72"/>
      <c r="P12" s="73"/>
    </row>
    <row r="13" spans="1:49" x14ac:dyDescent="0.2">
      <c r="A13" s="845" t="s">
        <v>63</v>
      </c>
      <c r="B13" s="582">
        <f t="shared" si="0"/>
        <v>0</v>
      </c>
      <c r="C13" s="582">
        <f t="shared" si="1"/>
        <v>0</v>
      </c>
      <c r="D13" s="582">
        <f t="shared" si="2"/>
        <v>0</v>
      </c>
      <c r="E13" s="582">
        <f t="shared" si="3"/>
        <v>0</v>
      </c>
      <c r="F13" s="582">
        <f t="shared" si="4"/>
        <v>0</v>
      </c>
      <c r="G13" s="582">
        <f t="shared" si="5"/>
        <v>0</v>
      </c>
      <c r="H13" s="582">
        <f t="shared" si="6"/>
        <v>0</v>
      </c>
      <c r="I13" s="582">
        <f t="shared" si="7"/>
        <v>0</v>
      </c>
      <c r="J13" s="582">
        <f t="shared" si="8"/>
        <v>0</v>
      </c>
      <c r="K13" s="582">
        <f t="shared" si="9"/>
        <v>0</v>
      </c>
      <c r="L13" s="582">
        <f t="shared" si="10"/>
        <v>0</v>
      </c>
      <c r="M13" s="582">
        <f t="shared" si="11"/>
        <v>0</v>
      </c>
      <c r="N13" s="674">
        <f>'1 melléklet'!E18</f>
        <v>0</v>
      </c>
      <c r="O13" s="72"/>
      <c r="P13" s="73"/>
    </row>
    <row r="14" spans="1:49" ht="24" x14ac:dyDescent="0.2">
      <c r="A14" s="845" t="s">
        <v>72</v>
      </c>
      <c r="B14" s="582">
        <f t="shared" si="0"/>
        <v>833333.33333333337</v>
      </c>
      <c r="C14" s="582">
        <f t="shared" si="1"/>
        <v>833333.33333333337</v>
      </c>
      <c r="D14" s="582">
        <f t="shared" si="2"/>
        <v>833333.33333333337</v>
      </c>
      <c r="E14" s="582">
        <f t="shared" si="3"/>
        <v>833333.33333333337</v>
      </c>
      <c r="F14" s="582">
        <f t="shared" si="4"/>
        <v>833333.33333333337</v>
      </c>
      <c r="G14" s="582">
        <f t="shared" si="5"/>
        <v>833333.33333333337</v>
      </c>
      <c r="H14" s="582">
        <f t="shared" si="6"/>
        <v>833333.33333333337</v>
      </c>
      <c r="I14" s="582">
        <f t="shared" si="7"/>
        <v>833333.33333333337</v>
      </c>
      <c r="J14" s="582">
        <f t="shared" si="8"/>
        <v>833333.33333333337</v>
      </c>
      <c r="K14" s="582">
        <f t="shared" si="9"/>
        <v>833333.33333333337</v>
      </c>
      <c r="L14" s="582">
        <f t="shared" si="10"/>
        <v>833333.33333333337</v>
      </c>
      <c r="M14" s="582">
        <f t="shared" si="11"/>
        <v>833333.33333333337</v>
      </c>
      <c r="N14" s="674">
        <f>'1 melléklet'!E19</f>
        <v>10000000</v>
      </c>
      <c r="O14" s="72"/>
      <c r="P14" s="73"/>
    </row>
    <row r="15" spans="1:49" ht="24" x14ac:dyDescent="0.2">
      <c r="A15" s="845" t="s">
        <v>70</v>
      </c>
      <c r="B15" s="582">
        <f t="shared" si="0"/>
        <v>12540447.416666666</v>
      </c>
      <c r="C15" s="582">
        <f t="shared" si="1"/>
        <v>12540447.416666666</v>
      </c>
      <c r="D15" s="582">
        <f t="shared" si="2"/>
        <v>12540447.416666666</v>
      </c>
      <c r="E15" s="582">
        <f t="shared" si="3"/>
        <v>12540447.416666666</v>
      </c>
      <c r="F15" s="582">
        <f t="shared" si="4"/>
        <v>12540447.416666666</v>
      </c>
      <c r="G15" s="582">
        <f t="shared" si="5"/>
        <v>12540447.416666666</v>
      </c>
      <c r="H15" s="582">
        <f t="shared" si="6"/>
        <v>12540447.416666666</v>
      </c>
      <c r="I15" s="582">
        <f t="shared" si="7"/>
        <v>12540447.416666666</v>
      </c>
      <c r="J15" s="582">
        <f t="shared" si="8"/>
        <v>12540447.416666666</v>
      </c>
      <c r="K15" s="582">
        <f t="shared" si="9"/>
        <v>12540447.416666666</v>
      </c>
      <c r="L15" s="582">
        <f t="shared" si="10"/>
        <v>12540447.416666666</v>
      </c>
      <c r="M15" s="582">
        <f t="shared" si="11"/>
        <v>12540447.416666666</v>
      </c>
      <c r="N15" s="674">
        <f>'1 melléklet'!E17</f>
        <v>150485369</v>
      </c>
      <c r="O15" s="72"/>
      <c r="P15" s="73"/>
    </row>
    <row r="16" spans="1:49" x14ac:dyDescent="0.2">
      <c r="A16" s="845" t="s">
        <v>77</v>
      </c>
      <c r="B16" s="582">
        <f t="shared" si="0"/>
        <v>5013000</v>
      </c>
      <c r="C16" s="582">
        <f t="shared" si="1"/>
        <v>5013000</v>
      </c>
      <c r="D16" s="582">
        <f t="shared" si="2"/>
        <v>5013000</v>
      </c>
      <c r="E16" s="582">
        <f t="shared" si="3"/>
        <v>5013000</v>
      </c>
      <c r="F16" s="582">
        <f t="shared" si="4"/>
        <v>5013000</v>
      </c>
      <c r="G16" s="582">
        <f t="shared" si="5"/>
        <v>5013000</v>
      </c>
      <c r="H16" s="582">
        <f t="shared" si="6"/>
        <v>5013000</v>
      </c>
      <c r="I16" s="582">
        <f t="shared" si="7"/>
        <v>5013000</v>
      </c>
      <c r="J16" s="582">
        <f t="shared" si="8"/>
        <v>5013000</v>
      </c>
      <c r="K16" s="582">
        <f t="shared" si="9"/>
        <v>5013000</v>
      </c>
      <c r="L16" s="582">
        <f t="shared" si="10"/>
        <v>5013000</v>
      </c>
      <c r="M16" s="582">
        <f t="shared" si="11"/>
        <v>5013000</v>
      </c>
      <c r="N16" s="674">
        <f>'1 melléklet'!E23+'1 melléklet'!E26</f>
        <v>60156000</v>
      </c>
      <c r="O16" s="72"/>
      <c r="P16" s="73"/>
    </row>
    <row r="17" spans="1:16" x14ac:dyDescent="0.2">
      <c r="A17" s="845" t="s">
        <v>78</v>
      </c>
      <c r="B17" s="582">
        <f t="shared" si="0"/>
        <v>0</v>
      </c>
      <c r="C17" s="582">
        <f t="shared" si="1"/>
        <v>0</v>
      </c>
      <c r="D17" s="582">
        <f t="shared" si="2"/>
        <v>0</v>
      </c>
      <c r="E17" s="582">
        <f t="shared" si="3"/>
        <v>0</v>
      </c>
      <c r="F17" s="582">
        <f t="shared" si="4"/>
        <v>0</v>
      </c>
      <c r="G17" s="582">
        <f t="shared" si="5"/>
        <v>0</v>
      </c>
      <c r="H17" s="582">
        <f t="shared" si="6"/>
        <v>0</v>
      </c>
      <c r="I17" s="582">
        <f t="shared" si="7"/>
        <v>0</v>
      </c>
      <c r="J17" s="582">
        <f t="shared" si="8"/>
        <v>0</v>
      </c>
      <c r="K17" s="582">
        <f t="shared" si="9"/>
        <v>0</v>
      </c>
      <c r="L17" s="582">
        <f t="shared" si="10"/>
        <v>0</v>
      </c>
      <c r="M17" s="582">
        <f t="shared" si="11"/>
        <v>0</v>
      </c>
      <c r="N17" s="674">
        <f>'1 melléklet'!E24</f>
        <v>0</v>
      </c>
      <c r="O17" s="72"/>
      <c r="P17" s="73"/>
    </row>
    <row r="18" spans="1:16" x14ac:dyDescent="0.2">
      <c r="A18" s="845" t="s">
        <v>73</v>
      </c>
      <c r="B18" s="582">
        <f t="shared" si="0"/>
        <v>0</v>
      </c>
      <c r="C18" s="582">
        <f t="shared" si="1"/>
        <v>0</v>
      </c>
      <c r="D18" s="582">
        <f t="shared" si="2"/>
        <v>0</v>
      </c>
      <c r="E18" s="582">
        <f t="shared" si="3"/>
        <v>0</v>
      </c>
      <c r="F18" s="582">
        <f t="shared" si="4"/>
        <v>0</v>
      </c>
      <c r="G18" s="582">
        <f t="shared" si="5"/>
        <v>0</v>
      </c>
      <c r="H18" s="582">
        <f t="shared" si="6"/>
        <v>0</v>
      </c>
      <c r="I18" s="582">
        <f t="shared" si="7"/>
        <v>0</v>
      </c>
      <c r="J18" s="582">
        <f t="shared" si="8"/>
        <v>0</v>
      </c>
      <c r="K18" s="582">
        <f t="shared" si="9"/>
        <v>0</v>
      </c>
      <c r="L18" s="582">
        <f t="shared" si="10"/>
        <v>0</v>
      </c>
      <c r="M18" s="582">
        <f t="shared" si="11"/>
        <v>0</v>
      </c>
      <c r="N18" s="674">
        <f>'1 melléklet'!E29</f>
        <v>0</v>
      </c>
      <c r="O18" s="72"/>
      <c r="P18" s="73"/>
    </row>
    <row r="19" spans="1:16" x14ac:dyDescent="0.2">
      <c r="A19" s="845" t="s">
        <v>75</v>
      </c>
      <c r="B19" s="582">
        <f t="shared" si="0"/>
        <v>0</v>
      </c>
      <c r="C19" s="582">
        <f t="shared" si="1"/>
        <v>0</v>
      </c>
      <c r="D19" s="582">
        <f t="shared" si="2"/>
        <v>0</v>
      </c>
      <c r="E19" s="582">
        <f t="shared" si="3"/>
        <v>0</v>
      </c>
      <c r="F19" s="582">
        <f t="shared" si="4"/>
        <v>0</v>
      </c>
      <c r="G19" s="582">
        <f t="shared" si="5"/>
        <v>0</v>
      </c>
      <c r="H19" s="582">
        <f t="shared" si="6"/>
        <v>0</v>
      </c>
      <c r="I19" s="582">
        <f t="shared" si="7"/>
        <v>0</v>
      </c>
      <c r="J19" s="582">
        <f t="shared" si="8"/>
        <v>0</v>
      </c>
      <c r="K19" s="582">
        <f t="shared" si="9"/>
        <v>0</v>
      </c>
      <c r="L19" s="582">
        <f t="shared" si="10"/>
        <v>0</v>
      </c>
      <c r="M19" s="582">
        <f t="shared" si="11"/>
        <v>0</v>
      </c>
      <c r="N19" s="674">
        <f>'1 melléklet'!E30</f>
        <v>0</v>
      </c>
      <c r="O19" s="72"/>
      <c r="P19" s="73"/>
    </row>
    <row r="20" spans="1:16" x14ac:dyDescent="0.2">
      <c r="A20" s="846" t="s">
        <v>34</v>
      </c>
      <c r="B20" s="600">
        <f>SUM(B9:B19)</f>
        <v>90154926.666666657</v>
      </c>
      <c r="C20" s="600">
        <f>SUM(C9:C19)</f>
        <v>90154926.666666657</v>
      </c>
      <c r="D20" s="600">
        <f t="shared" ref="D20:M20" si="12">SUM(D9:D19)</f>
        <v>90154926.666666657</v>
      </c>
      <c r="E20" s="600">
        <f t="shared" si="12"/>
        <v>90154926.666666657</v>
      </c>
      <c r="F20" s="600">
        <f t="shared" si="12"/>
        <v>90154926.666666657</v>
      </c>
      <c r="G20" s="600">
        <f t="shared" si="12"/>
        <v>90154926.666666657</v>
      </c>
      <c r="H20" s="600">
        <f t="shared" si="12"/>
        <v>90154926.666666657</v>
      </c>
      <c r="I20" s="600">
        <f t="shared" si="12"/>
        <v>90154926.666666657</v>
      </c>
      <c r="J20" s="600">
        <f t="shared" si="12"/>
        <v>90154926.666666657</v>
      </c>
      <c r="K20" s="600">
        <f t="shared" si="12"/>
        <v>90154926.666666657</v>
      </c>
      <c r="L20" s="600">
        <f t="shared" si="12"/>
        <v>90154926.666666657</v>
      </c>
      <c r="M20" s="600">
        <f t="shared" si="12"/>
        <v>90154926.666666657</v>
      </c>
      <c r="N20" s="674">
        <f>SUM(N9:N19)</f>
        <v>1081859120</v>
      </c>
      <c r="O20" s="72"/>
      <c r="P20" s="73"/>
    </row>
    <row r="21" spans="1:16" x14ac:dyDescent="0.2">
      <c r="A21" s="843" t="s">
        <v>35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74"/>
      <c r="O21" s="77"/>
      <c r="P21" s="73"/>
    </row>
    <row r="22" spans="1:16" x14ac:dyDescent="0.2">
      <c r="A22" s="845" t="s">
        <v>2</v>
      </c>
      <c r="B22" s="582">
        <f>(N22/12)</f>
        <v>37836602.836879425</v>
      </c>
      <c r="C22" s="582">
        <f>(N22/12)</f>
        <v>37836602.836879425</v>
      </c>
      <c r="D22" s="582">
        <f>(N22/12)</f>
        <v>37836602.836879425</v>
      </c>
      <c r="E22" s="582">
        <f>(N22/12)</f>
        <v>37836602.836879425</v>
      </c>
      <c r="F22" s="582">
        <f>(N22/12)</f>
        <v>37836602.836879425</v>
      </c>
      <c r="G22" s="582">
        <f>(N22/12)</f>
        <v>37836602.836879425</v>
      </c>
      <c r="H22" s="582">
        <f>(N22/12)</f>
        <v>37836602.836879425</v>
      </c>
      <c r="I22" s="582">
        <f>(N22/12)</f>
        <v>37836602.836879425</v>
      </c>
      <c r="J22" s="582">
        <f>(N22/12)</f>
        <v>37836602.836879425</v>
      </c>
      <c r="K22" s="582">
        <f>(N22/12)</f>
        <v>37836602.836879425</v>
      </c>
      <c r="L22" s="582">
        <f>(N22/12)</f>
        <v>37836602.836879425</v>
      </c>
      <c r="M22" s="582">
        <f>(N22/12)</f>
        <v>37836602.836879425</v>
      </c>
      <c r="N22" s="674">
        <f>'1 melléklet'!J10</f>
        <v>454039234.04255313</v>
      </c>
      <c r="P22" s="73"/>
    </row>
    <row r="23" spans="1:16" ht="24" x14ac:dyDescent="0.2">
      <c r="A23" s="845" t="s">
        <v>57</v>
      </c>
      <c r="B23" s="582">
        <f t="shared" ref="B23:B33" si="13">(N23/12)</f>
        <v>6018785.6089539006</v>
      </c>
      <c r="C23" s="582">
        <f t="shared" ref="C23:C33" si="14">(N23/12)</f>
        <v>6018785.6089539006</v>
      </c>
      <c r="D23" s="582">
        <f t="shared" ref="D23:D33" si="15">(N23/12)</f>
        <v>6018785.6089539006</v>
      </c>
      <c r="E23" s="582">
        <f t="shared" ref="E23:E33" si="16">(N23/12)</f>
        <v>6018785.6089539006</v>
      </c>
      <c r="F23" s="582">
        <f t="shared" ref="F23:F33" si="17">(N23/12)</f>
        <v>6018785.6089539006</v>
      </c>
      <c r="G23" s="582">
        <f t="shared" ref="G23:G33" si="18">(N23/12)</f>
        <v>6018785.6089539006</v>
      </c>
      <c r="H23" s="582">
        <f t="shared" ref="H23:H33" si="19">(N23/12)</f>
        <v>6018785.6089539006</v>
      </c>
      <c r="I23" s="582">
        <f t="shared" ref="I23:I33" si="20">(N23/12)</f>
        <v>6018785.6089539006</v>
      </c>
      <c r="J23" s="582">
        <f t="shared" ref="J23:J33" si="21">(N23/12)</f>
        <v>6018785.6089539006</v>
      </c>
      <c r="K23" s="582">
        <f t="shared" ref="K23:K33" si="22">(N23/12)</f>
        <v>6018785.6089539006</v>
      </c>
      <c r="L23" s="582">
        <f t="shared" ref="L23:L33" si="23">(N23/12)</f>
        <v>6018785.6089539006</v>
      </c>
      <c r="M23" s="582">
        <f t="shared" ref="M23:M33" si="24">(N23/12)</f>
        <v>6018785.6089539006</v>
      </c>
      <c r="N23" s="674">
        <f>'1 melléklet'!J11</f>
        <v>72225427.307446808</v>
      </c>
      <c r="O23" s="78"/>
      <c r="P23" s="73"/>
    </row>
    <row r="24" spans="1:16" x14ac:dyDescent="0.2">
      <c r="A24" s="845" t="s">
        <v>3</v>
      </c>
      <c r="B24" s="582">
        <f t="shared" si="13"/>
        <v>26236836.979166668</v>
      </c>
      <c r="C24" s="582">
        <f t="shared" si="14"/>
        <v>26236836.979166668</v>
      </c>
      <c r="D24" s="582">
        <f t="shared" si="15"/>
        <v>26236836.979166668</v>
      </c>
      <c r="E24" s="582">
        <f t="shared" si="16"/>
        <v>26236836.979166668</v>
      </c>
      <c r="F24" s="582">
        <f t="shared" si="17"/>
        <v>26236836.979166668</v>
      </c>
      <c r="G24" s="582">
        <f t="shared" si="18"/>
        <v>26236836.979166668</v>
      </c>
      <c r="H24" s="582">
        <f t="shared" si="19"/>
        <v>26236836.979166668</v>
      </c>
      <c r="I24" s="582">
        <f t="shared" si="20"/>
        <v>26236836.979166668</v>
      </c>
      <c r="J24" s="582">
        <f t="shared" si="21"/>
        <v>26236836.979166668</v>
      </c>
      <c r="K24" s="582">
        <f t="shared" si="22"/>
        <v>26236836.979166668</v>
      </c>
      <c r="L24" s="582">
        <f t="shared" si="23"/>
        <v>26236836.979166668</v>
      </c>
      <c r="M24" s="582">
        <f t="shared" si="24"/>
        <v>26236836.979166668</v>
      </c>
      <c r="N24" s="674">
        <f>'1 melléklet'!J12</f>
        <v>314842043.75</v>
      </c>
      <c r="O24" s="78"/>
      <c r="P24" s="73"/>
    </row>
    <row r="25" spans="1:16" x14ac:dyDescent="0.2">
      <c r="A25" s="845" t="s">
        <v>51</v>
      </c>
      <c r="B25" s="582">
        <f t="shared" si="13"/>
        <v>2377583.3333333335</v>
      </c>
      <c r="C25" s="582">
        <f t="shared" si="14"/>
        <v>2377583.3333333335</v>
      </c>
      <c r="D25" s="582">
        <f t="shared" si="15"/>
        <v>2377583.3333333335</v>
      </c>
      <c r="E25" s="582">
        <f t="shared" si="16"/>
        <v>2377583.3333333335</v>
      </c>
      <c r="F25" s="582">
        <f t="shared" si="17"/>
        <v>2377583.3333333335</v>
      </c>
      <c r="G25" s="582">
        <f t="shared" si="18"/>
        <v>2377583.3333333335</v>
      </c>
      <c r="H25" s="582">
        <f t="shared" si="19"/>
        <v>2377583.3333333335</v>
      </c>
      <c r="I25" s="582">
        <f t="shared" si="20"/>
        <v>2377583.3333333335</v>
      </c>
      <c r="J25" s="582">
        <f t="shared" si="21"/>
        <v>2377583.3333333335</v>
      </c>
      <c r="K25" s="582">
        <f t="shared" si="22"/>
        <v>2377583.3333333335</v>
      </c>
      <c r="L25" s="582">
        <f t="shared" si="23"/>
        <v>2377583.3333333335</v>
      </c>
      <c r="M25" s="582">
        <f t="shared" si="24"/>
        <v>2377583.3333333335</v>
      </c>
      <c r="N25" s="674">
        <f>'1 melléklet'!J13</f>
        <v>28531000</v>
      </c>
      <c r="O25" s="78"/>
      <c r="P25" s="73"/>
    </row>
    <row r="26" spans="1:16" x14ac:dyDescent="0.2">
      <c r="A26" s="845" t="s">
        <v>58</v>
      </c>
      <c r="B26" s="582">
        <f t="shared" si="13"/>
        <v>2815131.6666666665</v>
      </c>
      <c r="C26" s="582">
        <f t="shared" si="14"/>
        <v>2815131.6666666665</v>
      </c>
      <c r="D26" s="582">
        <f t="shared" si="15"/>
        <v>2815131.6666666665</v>
      </c>
      <c r="E26" s="582">
        <f t="shared" si="16"/>
        <v>2815131.6666666665</v>
      </c>
      <c r="F26" s="582">
        <f t="shared" si="17"/>
        <v>2815131.6666666665</v>
      </c>
      <c r="G26" s="582">
        <f t="shared" si="18"/>
        <v>2815131.6666666665</v>
      </c>
      <c r="H26" s="582">
        <f t="shared" si="19"/>
        <v>2815131.6666666665</v>
      </c>
      <c r="I26" s="582">
        <f t="shared" si="20"/>
        <v>2815131.6666666665</v>
      </c>
      <c r="J26" s="582">
        <f t="shared" si="21"/>
        <v>2815131.6666666665</v>
      </c>
      <c r="K26" s="582">
        <f t="shared" si="22"/>
        <v>2815131.6666666665</v>
      </c>
      <c r="L26" s="582">
        <f t="shared" si="23"/>
        <v>2815131.6666666665</v>
      </c>
      <c r="M26" s="582">
        <f t="shared" si="24"/>
        <v>2815131.6666666665</v>
      </c>
      <c r="N26" s="674">
        <f>'1 melléklet'!J14</f>
        <v>33781580</v>
      </c>
      <c r="O26" s="78"/>
      <c r="P26" s="73"/>
    </row>
    <row r="27" spans="1:16" x14ac:dyDescent="0.2">
      <c r="A27" s="845" t="s">
        <v>64</v>
      </c>
      <c r="B27" s="582">
        <f t="shared" si="13"/>
        <v>2918626.1291666664</v>
      </c>
      <c r="C27" s="582">
        <f t="shared" si="14"/>
        <v>2918626.1291666664</v>
      </c>
      <c r="D27" s="582">
        <f t="shared" si="15"/>
        <v>2918626.1291666664</v>
      </c>
      <c r="E27" s="582">
        <f t="shared" si="16"/>
        <v>2918626.1291666664</v>
      </c>
      <c r="F27" s="582">
        <f t="shared" si="17"/>
        <v>2918626.1291666664</v>
      </c>
      <c r="G27" s="582">
        <f t="shared" si="18"/>
        <v>2918626.1291666664</v>
      </c>
      <c r="H27" s="582">
        <f t="shared" si="19"/>
        <v>2918626.1291666664</v>
      </c>
      <c r="I27" s="582">
        <f t="shared" si="20"/>
        <v>2918626.1291666664</v>
      </c>
      <c r="J27" s="582">
        <f t="shared" si="21"/>
        <v>2918626.1291666664</v>
      </c>
      <c r="K27" s="582">
        <f t="shared" si="22"/>
        <v>2918626.1291666664</v>
      </c>
      <c r="L27" s="582">
        <f t="shared" si="23"/>
        <v>2918626.1291666664</v>
      </c>
      <c r="M27" s="582">
        <f t="shared" si="24"/>
        <v>2918626.1291666664</v>
      </c>
      <c r="N27" s="674">
        <f>'1 melléklet'!J18</f>
        <v>35023513.549999997</v>
      </c>
      <c r="O27" s="78"/>
      <c r="P27" s="73"/>
    </row>
    <row r="28" spans="1:16" x14ac:dyDescent="0.2">
      <c r="A28" s="845" t="s">
        <v>65</v>
      </c>
      <c r="B28" s="582">
        <f t="shared" si="13"/>
        <v>247381.83333333334</v>
      </c>
      <c r="C28" s="582">
        <f t="shared" si="14"/>
        <v>247381.83333333334</v>
      </c>
      <c r="D28" s="582">
        <f t="shared" si="15"/>
        <v>247381.83333333334</v>
      </c>
      <c r="E28" s="582">
        <f t="shared" si="16"/>
        <v>247381.83333333334</v>
      </c>
      <c r="F28" s="582">
        <f t="shared" si="17"/>
        <v>247381.83333333334</v>
      </c>
      <c r="G28" s="582">
        <f t="shared" si="18"/>
        <v>247381.83333333334</v>
      </c>
      <c r="H28" s="582">
        <f t="shared" si="19"/>
        <v>247381.83333333334</v>
      </c>
      <c r="I28" s="582">
        <f t="shared" si="20"/>
        <v>247381.83333333334</v>
      </c>
      <c r="J28" s="582">
        <f t="shared" si="21"/>
        <v>247381.83333333334</v>
      </c>
      <c r="K28" s="582">
        <f t="shared" si="22"/>
        <v>247381.83333333334</v>
      </c>
      <c r="L28" s="582">
        <f t="shared" si="23"/>
        <v>247381.83333333334</v>
      </c>
      <c r="M28" s="582">
        <f t="shared" si="24"/>
        <v>247381.83333333334</v>
      </c>
      <c r="N28" s="674">
        <f>'1 melléklet'!J19</f>
        <v>2968582</v>
      </c>
      <c r="O28" s="78"/>
      <c r="P28" s="73"/>
    </row>
    <row r="29" spans="1:16" x14ac:dyDescent="0.2">
      <c r="A29" s="845" t="s">
        <v>85</v>
      </c>
      <c r="B29" s="582">
        <f t="shared" si="13"/>
        <v>416666.66666666669</v>
      </c>
      <c r="C29" s="582">
        <f t="shared" si="14"/>
        <v>416666.66666666669</v>
      </c>
      <c r="D29" s="582">
        <f t="shared" si="15"/>
        <v>416666.66666666669</v>
      </c>
      <c r="E29" s="582">
        <f t="shared" si="16"/>
        <v>416666.66666666669</v>
      </c>
      <c r="F29" s="582">
        <f t="shared" si="17"/>
        <v>416666.66666666669</v>
      </c>
      <c r="G29" s="582">
        <f t="shared" si="18"/>
        <v>416666.66666666669</v>
      </c>
      <c r="H29" s="582">
        <f t="shared" si="19"/>
        <v>416666.66666666669</v>
      </c>
      <c r="I29" s="582">
        <f t="shared" si="20"/>
        <v>416666.66666666669</v>
      </c>
      <c r="J29" s="582">
        <f t="shared" si="21"/>
        <v>416666.66666666669</v>
      </c>
      <c r="K29" s="582">
        <f t="shared" si="22"/>
        <v>416666.66666666669</v>
      </c>
      <c r="L29" s="582">
        <f t="shared" si="23"/>
        <v>416666.66666666669</v>
      </c>
      <c r="M29" s="582">
        <f t="shared" si="24"/>
        <v>416666.66666666669</v>
      </c>
      <c r="N29" s="674">
        <f>'1 melléklet'!J20</f>
        <v>5000000</v>
      </c>
      <c r="O29" s="78"/>
      <c r="P29" s="73"/>
    </row>
    <row r="30" spans="1:16" ht="15" customHeight="1" x14ac:dyDescent="0.2">
      <c r="A30" s="845" t="s">
        <v>74</v>
      </c>
      <c r="B30" s="582">
        <f t="shared" si="13"/>
        <v>0</v>
      </c>
      <c r="C30" s="582">
        <f t="shared" si="14"/>
        <v>0</v>
      </c>
      <c r="D30" s="582">
        <f t="shared" si="15"/>
        <v>0</v>
      </c>
      <c r="E30" s="582">
        <f t="shared" si="16"/>
        <v>0</v>
      </c>
      <c r="F30" s="582">
        <f t="shared" si="17"/>
        <v>0</v>
      </c>
      <c r="G30" s="582">
        <f t="shared" si="18"/>
        <v>0</v>
      </c>
      <c r="H30" s="582">
        <f t="shared" si="19"/>
        <v>0</v>
      </c>
      <c r="I30" s="582">
        <f t="shared" si="20"/>
        <v>0</v>
      </c>
      <c r="J30" s="582">
        <f t="shared" si="21"/>
        <v>0</v>
      </c>
      <c r="K30" s="582">
        <f t="shared" si="22"/>
        <v>0</v>
      </c>
      <c r="L30" s="582">
        <f t="shared" si="23"/>
        <v>0</v>
      </c>
      <c r="M30" s="582">
        <f t="shared" si="24"/>
        <v>0</v>
      </c>
      <c r="N30" s="674">
        <f>'1 melléklet'!J24</f>
        <v>0</v>
      </c>
      <c r="O30" s="78"/>
      <c r="P30" s="73"/>
    </row>
    <row r="31" spans="1:16" x14ac:dyDescent="0.2">
      <c r="A31" s="845" t="s">
        <v>76</v>
      </c>
      <c r="B31" s="582">
        <f t="shared" si="13"/>
        <v>0</v>
      </c>
      <c r="C31" s="582">
        <f t="shared" si="14"/>
        <v>0</v>
      </c>
      <c r="D31" s="582">
        <f t="shared" si="15"/>
        <v>0</v>
      </c>
      <c r="E31" s="582">
        <f t="shared" si="16"/>
        <v>0</v>
      </c>
      <c r="F31" s="582">
        <f t="shared" si="17"/>
        <v>0</v>
      </c>
      <c r="G31" s="582">
        <f t="shared" si="18"/>
        <v>0</v>
      </c>
      <c r="H31" s="582">
        <f t="shared" si="19"/>
        <v>0</v>
      </c>
      <c r="I31" s="582">
        <f t="shared" si="20"/>
        <v>0</v>
      </c>
      <c r="J31" s="582">
        <f t="shared" si="21"/>
        <v>0</v>
      </c>
      <c r="K31" s="582">
        <f t="shared" si="22"/>
        <v>0</v>
      </c>
      <c r="L31" s="582">
        <f t="shared" si="23"/>
        <v>0</v>
      </c>
      <c r="M31" s="582">
        <f t="shared" si="24"/>
        <v>0</v>
      </c>
      <c r="N31" s="674">
        <f>'1 melléklet'!J30</f>
        <v>0</v>
      </c>
      <c r="O31" s="78"/>
      <c r="P31" s="73"/>
    </row>
    <row r="32" spans="1:16" ht="24" x14ac:dyDescent="0.2">
      <c r="A32" s="845" t="s">
        <v>163</v>
      </c>
      <c r="B32" s="582">
        <f t="shared" ref="B32" si="25">(N32/12)</f>
        <v>1659750</v>
      </c>
      <c r="C32" s="582">
        <f t="shared" ref="C32" si="26">(N32/12)</f>
        <v>1659750</v>
      </c>
      <c r="D32" s="582">
        <f t="shared" ref="D32" si="27">(N32/12)</f>
        <v>1659750</v>
      </c>
      <c r="E32" s="582">
        <f t="shared" ref="E32" si="28">(N32/12)</f>
        <v>1659750</v>
      </c>
      <c r="F32" s="582">
        <f t="shared" ref="F32" si="29">(N32/12)</f>
        <v>1659750</v>
      </c>
      <c r="G32" s="582">
        <f t="shared" ref="G32" si="30">(N32/12)</f>
        <v>1659750</v>
      </c>
      <c r="H32" s="582">
        <f t="shared" ref="H32" si="31">(N32/12)</f>
        <v>1659750</v>
      </c>
      <c r="I32" s="582">
        <f t="shared" ref="I32" si="32">(N32/12)</f>
        <v>1659750</v>
      </c>
      <c r="J32" s="582">
        <f t="shared" ref="J32" si="33">(N32/12)</f>
        <v>1659750</v>
      </c>
      <c r="K32" s="582">
        <f t="shared" ref="K32" si="34">(N32/12)</f>
        <v>1659750</v>
      </c>
      <c r="L32" s="582">
        <f t="shared" ref="L32" si="35">(N32/12)</f>
        <v>1659750</v>
      </c>
      <c r="M32" s="582">
        <f t="shared" ref="M32" si="36">(N32/12)</f>
        <v>1659750</v>
      </c>
      <c r="N32" s="674">
        <f>'1 melléklet'!J26</f>
        <v>19917000</v>
      </c>
      <c r="O32" s="78"/>
      <c r="P32" s="73"/>
    </row>
    <row r="33" spans="1:16" x14ac:dyDescent="0.2">
      <c r="A33" s="847" t="s">
        <v>92</v>
      </c>
      <c r="B33" s="582">
        <f t="shared" si="13"/>
        <v>9627561.583333334</v>
      </c>
      <c r="C33" s="582">
        <f t="shared" si="14"/>
        <v>9627561.583333334</v>
      </c>
      <c r="D33" s="582">
        <f t="shared" si="15"/>
        <v>9627561.583333334</v>
      </c>
      <c r="E33" s="582">
        <f t="shared" si="16"/>
        <v>9627561.583333334</v>
      </c>
      <c r="F33" s="582">
        <f t="shared" si="17"/>
        <v>9627561.583333334</v>
      </c>
      <c r="G33" s="582">
        <f t="shared" si="18"/>
        <v>9627561.583333334</v>
      </c>
      <c r="H33" s="582">
        <f t="shared" si="19"/>
        <v>9627561.583333334</v>
      </c>
      <c r="I33" s="582">
        <f t="shared" si="20"/>
        <v>9627561.583333334</v>
      </c>
      <c r="J33" s="582">
        <f t="shared" si="21"/>
        <v>9627561.583333334</v>
      </c>
      <c r="K33" s="582">
        <f t="shared" si="22"/>
        <v>9627561.583333334</v>
      </c>
      <c r="L33" s="582">
        <f t="shared" si="23"/>
        <v>9627561.583333334</v>
      </c>
      <c r="M33" s="582">
        <f t="shared" si="24"/>
        <v>9627561.583333334</v>
      </c>
      <c r="N33" s="674">
        <f>'1 melléklet'!J15+'1 melléklet'!J21</f>
        <v>115530739</v>
      </c>
      <c r="O33" s="78"/>
      <c r="P33" s="73"/>
    </row>
    <row r="34" spans="1:16" x14ac:dyDescent="0.2">
      <c r="A34" s="848" t="s">
        <v>94</v>
      </c>
      <c r="B34" s="600">
        <f t="shared" ref="B34:M34" si="37">SUM(B22:B33)</f>
        <v>90154926.637499988</v>
      </c>
      <c r="C34" s="600">
        <f t="shared" si="37"/>
        <v>90154926.637499988</v>
      </c>
      <c r="D34" s="600">
        <f t="shared" si="37"/>
        <v>90154926.637499988</v>
      </c>
      <c r="E34" s="600">
        <f t="shared" si="37"/>
        <v>90154926.637499988</v>
      </c>
      <c r="F34" s="600">
        <f t="shared" si="37"/>
        <v>90154926.637499988</v>
      </c>
      <c r="G34" s="600">
        <f t="shared" si="37"/>
        <v>90154926.637499988</v>
      </c>
      <c r="H34" s="600">
        <f t="shared" si="37"/>
        <v>90154926.637499988</v>
      </c>
      <c r="I34" s="600">
        <f t="shared" si="37"/>
        <v>90154926.637499988</v>
      </c>
      <c r="J34" s="600">
        <f t="shared" si="37"/>
        <v>90154926.637499988</v>
      </c>
      <c r="K34" s="600">
        <f t="shared" si="37"/>
        <v>90154926.637499988</v>
      </c>
      <c r="L34" s="600">
        <f t="shared" si="37"/>
        <v>90154926.637499988</v>
      </c>
      <c r="M34" s="600">
        <f t="shared" si="37"/>
        <v>90154926.637499988</v>
      </c>
      <c r="N34" s="674">
        <f>SUM(B34:M34)</f>
        <v>1081859119.6500001</v>
      </c>
      <c r="O34" s="71"/>
      <c r="P34" s="73"/>
    </row>
    <row r="35" spans="1:16" ht="12.75" thickBot="1" x14ac:dyDescent="0.25">
      <c r="A35" s="849" t="s">
        <v>95</v>
      </c>
      <c r="B35" s="850">
        <f>($N$35/12)</f>
        <v>33992.833333333336</v>
      </c>
      <c r="C35" s="850">
        <f t="shared" ref="C35:M35" si="38">($N$35/12)</f>
        <v>33992.833333333336</v>
      </c>
      <c r="D35" s="850">
        <f t="shared" si="38"/>
        <v>33992.833333333336</v>
      </c>
      <c r="E35" s="850">
        <f t="shared" si="38"/>
        <v>33992.833333333336</v>
      </c>
      <c r="F35" s="850">
        <f t="shared" si="38"/>
        <v>33992.833333333336</v>
      </c>
      <c r="G35" s="850">
        <f t="shared" si="38"/>
        <v>33992.833333333336</v>
      </c>
      <c r="H35" s="850">
        <f t="shared" si="38"/>
        <v>33992.833333333336</v>
      </c>
      <c r="I35" s="850">
        <f t="shared" si="38"/>
        <v>33992.833333333336</v>
      </c>
      <c r="J35" s="850">
        <f t="shared" si="38"/>
        <v>33992.833333333336</v>
      </c>
      <c r="K35" s="850">
        <f t="shared" si="38"/>
        <v>33992.833333333336</v>
      </c>
      <c r="L35" s="850">
        <f t="shared" si="38"/>
        <v>33992.833333333336</v>
      </c>
      <c r="M35" s="850">
        <f t="shared" si="38"/>
        <v>33992.833333333336</v>
      </c>
      <c r="N35" s="851">
        <f>'6 melléklet'!C12</f>
        <v>407914</v>
      </c>
      <c r="O35" s="76"/>
      <c r="P35" s="73"/>
    </row>
    <row r="36" spans="1:16" x14ac:dyDescent="0.2">
      <c r="A36" s="69"/>
      <c r="B36" s="141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1"/>
    </row>
    <row r="37" spans="1:16" x14ac:dyDescent="0.2">
      <c r="A37" s="79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</row>
    <row r="38" spans="1:16" x14ac:dyDescent="0.2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76"/>
    </row>
    <row r="39" spans="1:16" x14ac:dyDescent="0.2">
      <c r="A39" s="82"/>
      <c r="B39" s="81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1"/>
    </row>
    <row r="40" spans="1:16" x14ac:dyDescent="0.2">
      <c r="A40" s="82"/>
      <c r="B40" s="81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1"/>
    </row>
    <row r="41" spans="1:16" x14ac:dyDescent="0.2">
      <c r="A41" s="82"/>
      <c r="B41" s="81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71"/>
    </row>
    <row r="42" spans="1:16" x14ac:dyDescent="0.2">
      <c r="A42" s="82"/>
      <c r="B42" s="81"/>
      <c r="C42" s="69"/>
      <c r="D42" s="69"/>
      <c r="E42" s="69"/>
      <c r="F42" s="94"/>
      <c r="G42" s="69"/>
      <c r="H42" s="69"/>
      <c r="I42" s="69"/>
      <c r="J42" s="69"/>
      <c r="K42" s="69"/>
      <c r="L42" s="69"/>
      <c r="M42" s="69"/>
      <c r="N42" s="71"/>
    </row>
    <row r="43" spans="1:16" x14ac:dyDescent="0.2">
      <c r="A43" s="82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71"/>
    </row>
    <row r="44" spans="1:16" x14ac:dyDescent="0.2">
      <c r="A44" s="82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71"/>
    </row>
    <row r="45" spans="1:16" x14ac:dyDescent="0.2">
      <c r="A45" s="82"/>
      <c r="B45" s="71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1"/>
    </row>
    <row r="46" spans="1:16" x14ac:dyDescent="0.2">
      <c r="A46" s="83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1"/>
    </row>
    <row r="47" spans="1:16" x14ac:dyDescent="0.2">
      <c r="A47" s="84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6" x14ac:dyDescent="0.2">
      <c r="A48" s="85"/>
      <c r="B48" s="71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</row>
    <row r="49" spans="1:14" x14ac:dyDescent="0.2">
      <c r="A49" s="85"/>
      <c r="B49" s="71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</row>
    <row r="50" spans="1:14" x14ac:dyDescent="0.2">
      <c r="A50" s="85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pans="1:14" x14ac:dyDescent="0.2">
      <c r="A51" s="85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</row>
  </sheetData>
  <mergeCells count="4">
    <mergeCell ref="A1:N1"/>
    <mergeCell ref="A3:N3"/>
    <mergeCell ref="A5:N5"/>
    <mergeCell ref="A6:N6"/>
  </mergeCells>
  <phoneticPr fontId="21" type="noConversion"/>
  <pageMargins left="0.74803149606299213" right="0.74803149606299213" top="0.23622047244094491" bottom="0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W23"/>
  <sheetViews>
    <sheetView view="pageLayout" zoomScale="85" zoomScalePageLayoutView="85" workbookViewId="0">
      <selection activeCell="D11" sqref="D11"/>
    </sheetView>
  </sheetViews>
  <sheetFormatPr defaultRowHeight="12.75" x14ac:dyDescent="0.2"/>
  <cols>
    <col min="1" max="1" width="6.28515625" style="16" customWidth="1"/>
    <col min="2" max="2" width="33.5703125" style="260" customWidth="1"/>
    <col min="3" max="3" width="14.42578125" style="24" customWidth="1"/>
    <col min="4" max="4" width="15" style="24" customWidth="1"/>
    <col min="5" max="5" width="12.140625" style="11" customWidth="1"/>
    <col min="6" max="6" width="27.5703125" style="16" customWidth="1"/>
    <col min="7" max="7" width="13.85546875" style="16" customWidth="1"/>
    <col min="8" max="8" width="15.140625" style="16" customWidth="1"/>
    <col min="9" max="16384" width="9.140625" style="16"/>
  </cols>
  <sheetData>
    <row r="1" spans="1:49" s="70" customFormat="1" ht="27.75" customHeight="1" x14ac:dyDescent="0.2">
      <c r="A1" s="1220" t="s">
        <v>413</v>
      </c>
      <c r="B1" s="1221"/>
      <c r="C1" s="1221"/>
      <c r="D1" s="1221"/>
      <c r="E1" s="1221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2" t="s">
        <v>412</v>
      </c>
      <c r="B3" s="1223"/>
      <c r="C3" s="1223"/>
      <c r="D3" s="1223"/>
      <c r="E3" s="1223"/>
      <c r="F3" s="654"/>
      <c r="G3" s="65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58.5" customHeight="1" x14ac:dyDescent="0.25">
      <c r="A5" s="1226" t="s">
        <v>434</v>
      </c>
      <c r="B5" s="1227"/>
      <c r="C5" s="1227"/>
      <c r="D5" s="1227"/>
      <c r="E5" s="1227"/>
      <c r="F5" s="647"/>
      <c r="G5" s="64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1228" t="s">
        <v>379</v>
      </c>
      <c r="B6" s="1228"/>
      <c r="C6" s="1228"/>
      <c r="D6" s="1228"/>
      <c r="E6" s="1228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3" customHeight="1" x14ac:dyDescent="0.2">
      <c r="A7" s="854" t="s">
        <v>110</v>
      </c>
      <c r="B7" s="855" t="s">
        <v>111</v>
      </c>
      <c r="C7" s="856" t="s">
        <v>112</v>
      </c>
      <c r="D7" s="856" t="s">
        <v>113</v>
      </c>
      <c r="E7" s="857" t="s">
        <v>251</v>
      </c>
      <c r="G7" s="17"/>
      <c r="H7" s="17"/>
    </row>
    <row r="8" spans="1:49" x14ac:dyDescent="0.2">
      <c r="A8" s="760"/>
      <c r="B8" s="852"/>
      <c r="C8" s="666"/>
      <c r="D8" s="853"/>
      <c r="E8" s="858"/>
      <c r="G8" s="30"/>
      <c r="H8" s="11"/>
    </row>
    <row r="9" spans="1:49" ht="38.25" x14ac:dyDescent="0.2">
      <c r="A9" s="859">
        <v>1</v>
      </c>
      <c r="B9" s="658" t="s">
        <v>436</v>
      </c>
      <c r="C9" s="748" t="s">
        <v>435</v>
      </c>
      <c r="D9" s="661">
        <v>3938</v>
      </c>
      <c r="E9" s="860">
        <v>0</v>
      </c>
    </row>
    <row r="10" spans="1:49" ht="51" x14ac:dyDescent="0.2">
      <c r="A10" s="859">
        <v>2</v>
      </c>
      <c r="B10" s="660" t="s">
        <v>464</v>
      </c>
      <c r="C10" s="662">
        <v>8670</v>
      </c>
      <c r="D10" s="661">
        <f>C10+E10</f>
        <v>11560</v>
      </c>
      <c r="E10" s="858">
        <v>2890</v>
      </c>
      <c r="G10" s="26"/>
      <c r="H10" s="25"/>
    </row>
    <row r="11" spans="1:49" x14ac:dyDescent="0.2">
      <c r="A11" s="859">
        <v>3</v>
      </c>
      <c r="B11" s="663"/>
      <c r="C11" s="662"/>
      <c r="D11" s="661"/>
      <c r="E11" s="858"/>
    </row>
    <row r="12" spans="1:49" x14ac:dyDescent="0.2">
      <c r="A12" s="859">
        <v>4</v>
      </c>
      <c r="B12" s="663"/>
      <c r="C12" s="662"/>
      <c r="D12" s="661"/>
      <c r="E12" s="858"/>
    </row>
    <row r="13" spans="1:49" x14ac:dyDescent="0.2">
      <c r="A13" s="859">
        <v>5</v>
      </c>
      <c r="B13" s="663"/>
      <c r="C13" s="644"/>
      <c r="D13" s="644"/>
      <c r="E13" s="858"/>
    </row>
    <row r="14" spans="1:49" x14ac:dyDescent="0.2">
      <c r="A14" s="859">
        <v>6</v>
      </c>
      <c r="B14" s="663"/>
      <c r="C14" s="644"/>
      <c r="D14" s="644"/>
      <c r="E14" s="858"/>
      <c r="F14" s="90"/>
    </row>
    <row r="15" spans="1:49" x14ac:dyDescent="0.2">
      <c r="A15" s="859">
        <v>7</v>
      </c>
      <c r="B15" s="658"/>
      <c r="C15" s="644"/>
      <c r="D15" s="644"/>
      <c r="E15" s="858"/>
      <c r="F15" s="90"/>
    </row>
    <row r="16" spans="1:49" x14ac:dyDescent="0.2">
      <c r="A16" s="859">
        <v>8</v>
      </c>
      <c r="B16" s="658"/>
      <c r="C16" s="644"/>
      <c r="D16" s="644"/>
      <c r="E16" s="858"/>
      <c r="F16" s="90"/>
    </row>
    <row r="17" spans="1:6" x14ac:dyDescent="0.2">
      <c r="A17" s="859">
        <v>9</v>
      </c>
      <c r="B17" s="658"/>
      <c r="C17" s="644"/>
      <c r="D17" s="644"/>
      <c r="E17" s="858"/>
      <c r="F17" s="90"/>
    </row>
    <row r="18" spans="1:6" x14ac:dyDescent="0.2">
      <c r="A18" s="859">
        <v>10</v>
      </c>
      <c r="B18" s="658"/>
      <c r="C18" s="644"/>
      <c r="D18" s="644"/>
      <c r="E18" s="858"/>
    </row>
    <row r="19" spans="1:6" x14ac:dyDescent="0.2">
      <c r="A19" s="859">
        <v>11</v>
      </c>
      <c r="B19" s="658"/>
      <c r="C19" s="644"/>
      <c r="D19" s="644"/>
      <c r="E19" s="858"/>
    </row>
    <row r="20" spans="1:6" x14ac:dyDescent="0.2">
      <c r="A20" s="859">
        <v>12</v>
      </c>
      <c r="B20" s="658"/>
      <c r="C20" s="644"/>
      <c r="D20" s="644"/>
      <c r="E20" s="858"/>
    </row>
    <row r="21" spans="1:6" x14ac:dyDescent="0.2">
      <c r="A21" s="760"/>
      <c r="B21" s="658"/>
      <c r="C21" s="644"/>
      <c r="D21" s="644"/>
      <c r="E21" s="858"/>
    </row>
    <row r="22" spans="1:6" x14ac:dyDescent="0.2">
      <c r="A22" s="760"/>
      <c r="B22" s="658"/>
      <c r="C22" s="644"/>
      <c r="D22" s="644"/>
      <c r="E22" s="858"/>
    </row>
    <row r="23" spans="1:6" ht="13.5" thickBot="1" x14ac:dyDescent="0.25">
      <c r="A23" s="861"/>
      <c r="B23" s="862" t="s">
        <v>12</v>
      </c>
      <c r="C23" s="714">
        <f>SUM(C16:C22)</f>
        <v>0</v>
      </c>
      <c r="D23" s="714">
        <f>SUM(D9:D22)</f>
        <v>15498</v>
      </c>
      <c r="E23" s="715">
        <f>SUM(E9:E22)</f>
        <v>2890</v>
      </c>
    </row>
  </sheetData>
  <mergeCells count="4">
    <mergeCell ref="A1:E1"/>
    <mergeCell ref="A3:E3"/>
    <mergeCell ref="A5:E5"/>
    <mergeCell ref="A6:E6"/>
  </mergeCells>
  <phoneticPr fontId="21" type="noConversion"/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W21"/>
  <sheetViews>
    <sheetView view="pageLayout" workbookViewId="0">
      <selection activeCell="B13" sqref="B13"/>
    </sheetView>
  </sheetViews>
  <sheetFormatPr defaultRowHeight="12.75" x14ac:dyDescent="0.2"/>
  <cols>
    <col min="1" max="1" width="6" customWidth="1"/>
    <col min="2" max="2" width="36.7109375" customWidth="1"/>
    <col min="3" max="3" width="13.28515625" customWidth="1"/>
    <col min="4" max="4" width="12.5703125" customWidth="1"/>
    <col min="5" max="5" width="13.5703125" customWidth="1"/>
  </cols>
  <sheetData>
    <row r="1" spans="1:49" s="70" customFormat="1" ht="34.5" customHeight="1" x14ac:dyDescent="0.2">
      <c r="A1" s="1220" t="s">
        <v>414</v>
      </c>
      <c r="B1" s="1221"/>
      <c r="C1" s="1221"/>
      <c r="D1" s="1221"/>
      <c r="E1" s="1221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34.5" customHeight="1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34.5" customHeight="1" x14ac:dyDescent="0.2">
      <c r="A3" s="1222" t="s">
        <v>415</v>
      </c>
      <c r="B3" s="1223"/>
      <c r="C3" s="1223"/>
      <c r="D3" s="1223"/>
      <c r="E3" s="1223"/>
      <c r="F3" s="654"/>
      <c r="G3" s="65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34.5" customHeight="1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4.5" customHeight="1" x14ac:dyDescent="0.25">
      <c r="A5" s="1226" t="s">
        <v>416</v>
      </c>
      <c r="B5" s="1227"/>
      <c r="C5" s="1227"/>
      <c r="D5" s="1227"/>
      <c r="E5" s="1227"/>
      <c r="F5" s="647"/>
      <c r="G5" s="64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34.5" customHeight="1" thickBot="1" x14ac:dyDescent="0.25">
      <c r="A6" s="994" t="s">
        <v>379</v>
      </c>
      <c r="B6" s="994"/>
      <c r="C6" s="994"/>
      <c r="D6" s="994"/>
      <c r="E6" s="994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1232"/>
      <c r="B7" s="1234" t="s">
        <v>6</v>
      </c>
      <c r="C7" s="1236" t="s">
        <v>108</v>
      </c>
      <c r="D7" s="1236" t="s">
        <v>325</v>
      </c>
      <c r="E7" s="1239" t="s">
        <v>109</v>
      </c>
    </row>
    <row r="8" spans="1:49" x14ac:dyDescent="0.2">
      <c r="A8" s="1233"/>
      <c r="B8" s="1235"/>
      <c r="C8" s="1237"/>
      <c r="D8" s="1238"/>
      <c r="E8" s="1240"/>
    </row>
    <row r="9" spans="1:49" x14ac:dyDescent="0.2">
      <c r="A9" s="1233"/>
      <c r="B9" s="1235"/>
      <c r="C9" s="1237"/>
      <c r="D9" s="1238"/>
      <c r="E9" s="1240"/>
    </row>
    <row r="10" spans="1:49" x14ac:dyDescent="0.2">
      <c r="A10" s="1233"/>
      <c r="B10" s="1235"/>
      <c r="C10" s="1237"/>
      <c r="D10" s="1238"/>
      <c r="E10" s="1240"/>
    </row>
    <row r="11" spans="1:49" ht="15" x14ac:dyDescent="0.25">
      <c r="A11" s="869"/>
      <c r="B11" s="863" t="s">
        <v>38</v>
      </c>
      <c r="C11" s="1229"/>
      <c r="D11" s="1230"/>
      <c r="E11" s="1231"/>
    </row>
    <row r="12" spans="1:49" ht="15.75" x14ac:dyDescent="0.25">
      <c r="A12" s="870">
        <v>1</v>
      </c>
      <c r="B12" s="864" t="s">
        <v>334</v>
      </c>
      <c r="C12" s="865">
        <v>16259</v>
      </c>
      <c r="D12" s="866">
        <v>16000</v>
      </c>
      <c r="E12" s="871">
        <v>259</v>
      </c>
      <c r="F12" s="64"/>
    </row>
    <row r="13" spans="1:49" ht="15.75" x14ac:dyDescent="0.25">
      <c r="A13" s="870">
        <v>2</v>
      </c>
      <c r="B13" s="864" t="s">
        <v>468</v>
      </c>
      <c r="C13" s="865">
        <v>63319</v>
      </c>
      <c r="D13" s="866">
        <v>63000</v>
      </c>
      <c r="E13" s="871">
        <v>319</v>
      </c>
      <c r="F13" s="64"/>
    </row>
    <row r="14" spans="1:49" ht="15.75" x14ac:dyDescent="0.25">
      <c r="A14" s="870"/>
      <c r="B14" s="864"/>
      <c r="C14" s="865"/>
      <c r="D14" s="866"/>
      <c r="E14" s="871"/>
      <c r="F14" s="64"/>
    </row>
    <row r="15" spans="1:49" ht="15.75" x14ac:dyDescent="0.25">
      <c r="A15" s="870"/>
      <c r="B15" s="867"/>
      <c r="C15" s="868"/>
      <c r="D15" s="800"/>
      <c r="E15" s="872"/>
      <c r="F15" s="64"/>
    </row>
    <row r="16" spans="1:49" ht="16.5" thickBot="1" x14ac:dyDescent="0.3">
      <c r="A16" s="873"/>
      <c r="B16" s="874" t="s">
        <v>12</v>
      </c>
      <c r="C16" s="875">
        <f>SUM(C12:C14)</f>
        <v>79578</v>
      </c>
      <c r="D16" s="875">
        <f>SUM(D12:D14)</f>
        <v>79000</v>
      </c>
      <c r="E16" s="876">
        <f>E12+E13+E14</f>
        <v>578</v>
      </c>
    </row>
    <row r="21" spans="4:4" x14ac:dyDescent="0.2">
      <c r="D21" s="95"/>
    </row>
  </sheetData>
  <mergeCells count="10">
    <mergeCell ref="A1:E1"/>
    <mergeCell ref="A3:E3"/>
    <mergeCell ref="A5:E5"/>
    <mergeCell ref="A6:E6"/>
    <mergeCell ref="C11:E11"/>
    <mergeCell ref="A7:A10"/>
    <mergeCell ref="B7:B10"/>
    <mergeCell ref="C7:C10"/>
    <mergeCell ref="D7:D10"/>
    <mergeCell ref="E7:E10"/>
  </mergeCells>
  <phoneticPr fontId="21" type="noConversion"/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AW59"/>
  <sheetViews>
    <sheetView view="pageLayout" workbookViewId="0">
      <selection activeCell="D7" sqref="D7"/>
    </sheetView>
  </sheetViews>
  <sheetFormatPr defaultRowHeight="15" x14ac:dyDescent="0.25"/>
  <cols>
    <col min="1" max="1" width="4.7109375" style="59" customWidth="1"/>
    <col min="2" max="2" width="34.85546875" style="129" customWidth="1"/>
    <col min="3" max="3" width="6.140625" style="59" customWidth="1"/>
    <col min="4" max="6" width="10.42578125" style="60" customWidth="1"/>
    <col min="7" max="7" width="10" style="60" customWidth="1"/>
    <col min="8" max="8" width="9.140625" style="59"/>
    <col min="9" max="9" width="34" style="59" customWidth="1"/>
    <col min="10" max="10" width="11.7109375" style="59" customWidth="1"/>
    <col min="11" max="16384" width="9.140625" style="59"/>
  </cols>
  <sheetData>
    <row r="1" spans="1:49" s="70" customFormat="1" ht="27.75" customHeight="1" x14ac:dyDescent="0.2">
      <c r="A1" s="1220" t="s">
        <v>417</v>
      </c>
      <c r="B1" s="1221"/>
      <c r="C1" s="1221"/>
      <c r="D1" s="1221"/>
      <c r="E1" s="1221"/>
      <c r="F1" s="1221"/>
      <c r="G1" s="1221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2" t="s">
        <v>418</v>
      </c>
      <c r="B3" s="1223"/>
      <c r="C3" s="1223"/>
      <c r="D3" s="1223"/>
      <c r="E3" s="1223"/>
      <c r="F3" s="1223"/>
      <c r="G3" s="1223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27.75" customHeight="1" x14ac:dyDescent="0.25">
      <c r="A5" s="1226" t="s">
        <v>423</v>
      </c>
      <c r="B5" s="1227"/>
      <c r="C5" s="1227"/>
      <c r="D5" s="1227"/>
      <c r="E5" s="1227"/>
      <c r="F5" s="1227"/>
      <c r="G5" s="122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94" t="s">
        <v>379</v>
      </c>
      <c r="B6" s="994"/>
      <c r="C6" s="994"/>
      <c r="D6" s="994"/>
      <c r="E6" s="994"/>
      <c r="F6" s="994"/>
      <c r="G6" s="994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0" x14ac:dyDescent="0.25">
      <c r="A7" s="892"/>
      <c r="B7" s="893"/>
      <c r="C7" s="894" t="s">
        <v>160</v>
      </c>
      <c r="D7" s="894" t="s">
        <v>161</v>
      </c>
      <c r="E7" s="894" t="s">
        <v>245</v>
      </c>
      <c r="F7" s="894" t="s">
        <v>256</v>
      </c>
      <c r="G7" s="895" t="s">
        <v>326</v>
      </c>
    </row>
    <row r="8" spans="1:49" x14ac:dyDescent="0.25">
      <c r="A8" s="896" t="s">
        <v>0</v>
      </c>
      <c r="B8" s="880"/>
      <c r="C8" s="880"/>
      <c r="D8" s="881"/>
      <c r="E8" s="881"/>
      <c r="F8" s="881"/>
      <c r="G8" s="897"/>
      <c r="J8" s="67"/>
    </row>
    <row r="9" spans="1:49" x14ac:dyDescent="0.25">
      <c r="A9" s="898" t="s">
        <v>164</v>
      </c>
      <c r="B9" s="882" t="s">
        <v>56</v>
      </c>
      <c r="C9" s="883" t="s">
        <v>121</v>
      </c>
      <c r="D9" s="881">
        <f>'9 melléklet'!C9</f>
        <v>80100000</v>
      </c>
      <c r="E9" s="881">
        <f>(D9*1.05)</f>
        <v>84105000</v>
      </c>
      <c r="F9" s="881">
        <f>(E9*1.05)</f>
        <v>88310250</v>
      </c>
      <c r="G9" s="897">
        <f>F9*1.05</f>
        <v>92725762.5</v>
      </c>
      <c r="J9" s="63"/>
    </row>
    <row r="10" spans="1:49" x14ac:dyDescent="0.25">
      <c r="A10" s="898" t="s">
        <v>165</v>
      </c>
      <c r="B10" s="882" t="s">
        <v>1</v>
      </c>
      <c r="C10" s="883" t="s">
        <v>123</v>
      </c>
      <c r="D10" s="881">
        <f>'9 melléklet'!C10</f>
        <v>113652000</v>
      </c>
      <c r="E10" s="881">
        <f t="shared" ref="E10:E20" si="0">(D10*1.05)</f>
        <v>119334600</v>
      </c>
      <c r="F10" s="881">
        <f t="shared" ref="F10:F20" si="1">(E10*1.05)</f>
        <v>125301330</v>
      </c>
      <c r="G10" s="897">
        <f t="shared" ref="G10:G36" si="2">F10*1.05</f>
        <v>131566396.5</v>
      </c>
      <c r="J10" s="63"/>
    </row>
    <row r="11" spans="1:49" ht="23.25" customHeight="1" x14ac:dyDescent="0.25">
      <c r="A11" s="898" t="s">
        <v>166</v>
      </c>
      <c r="B11" s="882" t="s">
        <v>71</v>
      </c>
      <c r="C11" s="883" t="s">
        <v>157</v>
      </c>
      <c r="D11" s="881">
        <f>'9 melléklet'!C11</f>
        <v>300000</v>
      </c>
      <c r="E11" s="881">
        <f t="shared" si="0"/>
        <v>315000</v>
      </c>
      <c r="F11" s="881">
        <f t="shared" si="1"/>
        <v>330750</v>
      </c>
      <c r="G11" s="897">
        <f t="shared" si="2"/>
        <v>347287.5</v>
      </c>
      <c r="J11" s="63"/>
    </row>
    <row r="12" spans="1:49" ht="24" x14ac:dyDescent="0.25">
      <c r="A12" s="898" t="s">
        <v>167</v>
      </c>
      <c r="B12" s="882" t="s">
        <v>69</v>
      </c>
      <c r="C12" s="883" t="s">
        <v>158</v>
      </c>
      <c r="D12" s="881">
        <f>'9 melléklet'!C12</f>
        <v>667165751</v>
      </c>
      <c r="E12" s="881">
        <f t="shared" si="0"/>
        <v>700524038.55000007</v>
      </c>
      <c r="F12" s="881">
        <f t="shared" si="1"/>
        <v>735550240.47750008</v>
      </c>
      <c r="G12" s="897">
        <f t="shared" si="2"/>
        <v>772327752.50137508</v>
      </c>
      <c r="J12" s="63"/>
    </row>
    <row r="13" spans="1:49" x14ac:dyDescent="0.25">
      <c r="A13" s="898" t="s">
        <v>114</v>
      </c>
      <c r="B13" s="882" t="s">
        <v>63</v>
      </c>
      <c r="C13" s="883" t="s">
        <v>128</v>
      </c>
      <c r="D13" s="881">
        <f>'9 melléklet'!C24</f>
        <v>0</v>
      </c>
      <c r="E13" s="881">
        <f t="shared" si="0"/>
        <v>0</v>
      </c>
      <c r="F13" s="881">
        <f t="shared" si="1"/>
        <v>0</v>
      </c>
      <c r="G13" s="897">
        <f t="shared" si="2"/>
        <v>0</v>
      </c>
      <c r="J13" s="63"/>
    </row>
    <row r="14" spans="1:49" ht="24" x14ac:dyDescent="0.25">
      <c r="A14" s="898" t="s">
        <v>168</v>
      </c>
      <c r="B14" s="882" t="s">
        <v>72</v>
      </c>
      <c r="C14" s="883" t="s">
        <v>129</v>
      </c>
      <c r="D14" s="881">
        <f>'9 melléklet'!C25</f>
        <v>10000000</v>
      </c>
      <c r="E14" s="881">
        <f t="shared" si="0"/>
        <v>10500000</v>
      </c>
      <c r="F14" s="881">
        <f t="shared" si="1"/>
        <v>11025000</v>
      </c>
      <c r="G14" s="897">
        <f t="shared" si="2"/>
        <v>11576250</v>
      </c>
      <c r="J14" s="63"/>
    </row>
    <row r="15" spans="1:49" ht="24" x14ac:dyDescent="0.25">
      <c r="A15" s="898" t="s">
        <v>169</v>
      </c>
      <c r="B15" s="882" t="s">
        <v>70</v>
      </c>
      <c r="C15" s="883" t="s">
        <v>126</v>
      </c>
      <c r="D15" s="881">
        <f>'9 melléklet'!C26</f>
        <v>150485369</v>
      </c>
      <c r="E15" s="881">
        <f t="shared" si="0"/>
        <v>158009637.45000002</v>
      </c>
      <c r="F15" s="881">
        <f t="shared" si="1"/>
        <v>165910119.32250002</v>
      </c>
      <c r="G15" s="897">
        <f t="shared" si="2"/>
        <v>174205625.28862503</v>
      </c>
      <c r="J15" s="63"/>
    </row>
    <row r="16" spans="1:49" x14ac:dyDescent="0.25">
      <c r="A16" s="898" t="s">
        <v>170</v>
      </c>
      <c r="B16" s="882" t="s">
        <v>77</v>
      </c>
      <c r="C16" s="883" t="s">
        <v>154</v>
      </c>
      <c r="D16" s="881">
        <f>'9 melléklet'!C22+'9 melléklet'!C35</f>
        <v>60155999.649999917</v>
      </c>
      <c r="E16" s="881">
        <f t="shared" si="0"/>
        <v>63163799.632499918</v>
      </c>
      <c r="F16" s="881">
        <f t="shared" si="1"/>
        <v>66321989.614124916</v>
      </c>
      <c r="G16" s="897">
        <f t="shared" si="2"/>
        <v>69638089.094831169</v>
      </c>
      <c r="J16" s="63"/>
    </row>
    <row r="17" spans="1:10" x14ac:dyDescent="0.25">
      <c r="A17" s="898" t="s">
        <v>171</v>
      </c>
      <c r="B17" s="882" t="s">
        <v>78</v>
      </c>
      <c r="C17" s="883" t="s">
        <v>155</v>
      </c>
      <c r="D17" s="881">
        <v>0</v>
      </c>
      <c r="E17" s="881">
        <f t="shared" si="0"/>
        <v>0</v>
      </c>
      <c r="F17" s="881">
        <f t="shared" si="1"/>
        <v>0</v>
      </c>
      <c r="G17" s="897">
        <f t="shared" si="2"/>
        <v>0</v>
      </c>
      <c r="J17" s="63"/>
    </row>
    <row r="18" spans="1:10" x14ac:dyDescent="0.25">
      <c r="A18" s="898" t="s">
        <v>172</v>
      </c>
      <c r="B18" s="882" t="s">
        <v>73</v>
      </c>
      <c r="C18" s="883" t="s">
        <v>137</v>
      </c>
      <c r="D18" s="881">
        <v>0</v>
      </c>
      <c r="E18" s="881">
        <f t="shared" si="0"/>
        <v>0</v>
      </c>
      <c r="F18" s="881">
        <f t="shared" si="1"/>
        <v>0</v>
      </c>
      <c r="G18" s="897">
        <f t="shared" si="2"/>
        <v>0</v>
      </c>
      <c r="J18" s="63"/>
    </row>
    <row r="19" spans="1:10" x14ac:dyDescent="0.25">
      <c r="A19" s="898" t="s">
        <v>173</v>
      </c>
      <c r="B19" s="882" t="s">
        <v>75</v>
      </c>
      <c r="C19" s="883" t="s">
        <v>138</v>
      </c>
      <c r="D19" s="881">
        <v>0</v>
      </c>
      <c r="E19" s="881">
        <f t="shared" si="0"/>
        <v>0</v>
      </c>
      <c r="F19" s="881">
        <f t="shared" si="1"/>
        <v>0</v>
      </c>
      <c r="G19" s="897">
        <f t="shared" si="2"/>
        <v>0</v>
      </c>
      <c r="J19" s="63"/>
    </row>
    <row r="20" spans="1:10" ht="24" x14ac:dyDescent="0.25">
      <c r="A20" s="898" t="s">
        <v>174</v>
      </c>
      <c r="B20" s="882" t="s">
        <v>159</v>
      </c>
      <c r="C20" s="883" t="s">
        <v>139</v>
      </c>
      <c r="D20" s="881"/>
      <c r="E20" s="881">
        <f t="shared" si="0"/>
        <v>0</v>
      </c>
      <c r="F20" s="881">
        <f t="shared" si="1"/>
        <v>0</v>
      </c>
      <c r="G20" s="897">
        <f t="shared" si="2"/>
        <v>0</v>
      </c>
      <c r="J20" s="63"/>
    </row>
    <row r="21" spans="1:10" x14ac:dyDescent="0.25">
      <c r="A21" s="898"/>
      <c r="B21" s="884" t="s">
        <v>4</v>
      </c>
      <c r="C21" s="885"/>
      <c r="D21" s="886">
        <f>SUM(D9:D20)</f>
        <v>1081859119.6499999</v>
      </c>
      <c r="E21" s="886">
        <f>SUM(E9:E20)</f>
        <v>1135952075.6324999</v>
      </c>
      <c r="F21" s="886">
        <f>SUM(F9:F20)</f>
        <v>1192749679.4141252</v>
      </c>
      <c r="G21" s="899">
        <f t="shared" si="2"/>
        <v>1252387163.3848314</v>
      </c>
      <c r="J21" s="66"/>
    </row>
    <row r="22" spans="1:10" x14ac:dyDescent="0.25">
      <c r="A22" s="898"/>
      <c r="B22" s="879"/>
      <c r="C22" s="878"/>
      <c r="D22" s="878"/>
      <c r="E22" s="878"/>
      <c r="F22" s="878"/>
      <c r="G22" s="897"/>
    </row>
    <row r="23" spans="1:10" x14ac:dyDescent="0.25">
      <c r="A23" s="898"/>
      <c r="B23" s="880"/>
      <c r="C23" s="880"/>
      <c r="D23" s="878"/>
      <c r="E23" s="878"/>
      <c r="F23" s="878"/>
      <c r="G23" s="897"/>
    </row>
    <row r="24" spans="1:10" x14ac:dyDescent="0.25">
      <c r="A24" s="898" t="s">
        <v>175</v>
      </c>
      <c r="B24" s="887" t="s">
        <v>2</v>
      </c>
      <c r="C24" s="883" t="s">
        <v>144</v>
      </c>
      <c r="D24" s="878">
        <f>'9 melléklet'!C14</f>
        <v>454039234.04255313</v>
      </c>
      <c r="E24" s="878">
        <f t="shared" ref="E24:E34" si="3">(D24*1.05)</f>
        <v>476741195.74468082</v>
      </c>
      <c r="F24" s="878">
        <f t="shared" ref="F24:F34" si="4">(E24*1.05)</f>
        <v>500578255.53191489</v>
      </c>
      <c r="G24" s="897">
        <f t="shared" si="2"/>
        <v>525607168.30851066</v>
      </c>
    </row>
    <row r="25" spans="1:10" ht="24.75" x14ac:dyDescent="0.25">
      <c r="A25" s="898" t="s">
        <v>176</v>
      </c>
      <c r="B25" s="883" t="s">
        <v>57</v>
      </c>
      <c r="C25" s="883" t="s">
        <v>145</v>
      </c>
      <c r="D25" s="878">
        <f>'9 melléklet'!C15</f>
        <v>72225427.307446808</v>
      </c>
      <c r="E25" s="878">
        <f t="shared" si="3"/>
        <v>75836698.672819152</v>
      </c>
      <c r="F25" s="878">
        <f t="shared" si="4"/>
        <v>79628533.606460109</v>
      </c>
      <c r="G25" s="897">
        <f t="shared" si="2"/>
        <v>83609960.286783114</v>
      </c>
    </row>
    <row r="26" spans="1:10" x14ac:dyDescent="0.25">
      <c r="A26" s="898" t="s">
        <v>177</v>
      </c>
      <c r="B26" s="887" t="s">
        <v>3</v>
      </c>
      <c r="C26" s="883" t="s">
        <v>147</v>
      </c>
      <c r="D26" s="878">
        <f>'9 melléklet'!C16</f>
        <v>314842043.75</v>
      </c>
      <c r="E26" s="878">
        <f t="shared" si="3"/>
        <v>330584145.9375</v>
      </c>
      <c r="F26" s="878">
        <f t="shared" si="4"/>
        <v>347113353.234375</v>
      </c>
      <c r="G26" s="897">
        <f t="shared" si="2"/>
        <v>364469020.89609379</v>
      </c>
    </row>
    <row r="27" spans="1:10" x14ac:dyDescent="0.25">
      <c r="A27" s="898" t="s">
        <v>178</v>
      </c>
      <c r="B27" s="887" t="s">
        <v>51</v>
      </c>
      <c r="C27" s="883" t="s">
        <v>148</v>
      </c>
      <c r="D27" s="878">
        <f>'9 melléklet'!C17</f>
        <v>28531000</v>
      </c>
      <c r="E27" s="878">
        <f t="shared" si="3"/>
        <v>29957550</v>
      </c>
      <c r="F27" s="878">
        <f t="shared" si="4"/>
        <v>31455427.5</v>
      </c>
      <c r="G27" s="897">
        <f t="shared" si="2"/>
        <v>33028198.875</v>
      </c>
    </row>
    <row r="28" spans="1:10" x14ac:dyDescent="0.25">
      <c r="A28" s="898" t="s">
        <v>179</v>
      </c>
      <c r="B28" s="887" t="s">
        <v>58</v>
      </c>
      <c r="C28" s="883" t="s">
        <v>149</v>
      </c>
      <c r="D28" s="878">
        <f>'9 melléklet'!C18</f>
        <v>33781580</v>
      </c>
      <c r="E28" s="878">
        <f t="shared" si="3"/>
        <v>35470659</v>
      </c>
      <c r="F28" s="878">
        <f t="shared" si="4"/>
        <v>37244191.950000003</v>
      </c>
      <c r="G28" s="897">
        <f t="shared" si="2"/>
        <v>39106401.547500007</v>
      </c>
    </row>
    <row r="29" spans="1:10" x14ac:dyDescent="0.25">
      <c r="A29" s="898" t="s">
        <v>180</v>
      </c>
      <c r="B29" s="887" t="s">
        <v>64</v>
      </c>
      <c r="C29" s="883" t="s">
        <v>151</v>
      </c>
      <c r="D29" s="878">
        <f>'9 melléklet'!C28</f>
        <v>35023513.549999997</v>
      </c>
      <c r="E29" s="878">
        <f t="shared" si="3"/>
        <v>36774689.227499999</v>
      </c>
      <c r="F29" s="878">
        <f t="shared" si="4"/>
        <v>38613423.688874997</v>
      </c>
      <c r="G29" s="897">
        <f t="shared" si="2"/>
        <v>40544094.873318747</v>
      </c>
    </row>
    <row r="30" spans="1:10" x14ac:dyDescent="0.25">
      <c r="A30" s="898" t="s">
        <v>181</v>
      </c>
      <c r="B30" s="887" t="s">
        <v>65</v>
      </c>
      <c r="C30" s="883" t="s">
        <v>152</v>
      </c>
      <c r="D30" s="878">
        <f>'9 melléklet'!C29</f>
        <v>2968582</v>
      </c>
      <c r="E30" s="878">
        <f t="shared" si="3"/>
        <v>3117011.1</v>
      </c>
      <c r="F30" s="878">
        <f t="shared" si="4"/>
        <v>3272861.6550000003</v>
      </c>
      <c r="G30" s="897">
        <f t="shared" si="2"/>
        <v>3436504.7377500003</v>
      </c>
    </row>
    <row r="31" spans="1:10" x14ac:dyDescent="0.25">
      <c r="A31" s="898" t="s">
        <v>182</v>
      </c>
      <c r="B31" s="887" t="s">
        <v>85</v>
      </c>
      <c r="C31" s="883" t="s">
        <v>153</v>
      </c>
      <c r="D31" s="878">
        <f>'9 melléklet'!C30</f>
        <v>5000000</v>
      </c>
      <c r="E31" s="878">
        <f t="shared" si="3"/>
        <v>5250000</v>
      </c>
      <c r="F31" s="878">
        <f t="shared" si="4"/>
        <v>5512500</v>
      </c>
      <c r="G31" s="897">
        <f t="shared" si="2"/>
        <v>5788125</v>
      </c>
    </row>
    <row r="32" spans="1:10" x14ac:dyDescent="0.25">
      <c r="A32" s="898" t="s">
        <v>183</v>
      </c>
      <c r="B32" s="887" t="s">
        <v>74</v>
      </c>
      <c r="C32" s="888" t="s">
        <v>140</v>
      </c>
      <c r="D32" s="878"/>
      <c r="E32" s="878"/>
      <c r="F32" s="878"/>
      <c r="G32" s="897"/>
    </row>
    <row r="33" spans="1:7" x14ac:dyDescent="0.25">
      <c r="A33" s="898" t="s">
        <v>184</v>
      </c>
      <c r="B33" s="887" t="s">
        <v>76</v>
      </c>
      <c r="C33" s="888" t="s">
        <v>141</v>
      </c>
      <c r="D33" s="878">
        <v>0</v>
      </c>
      <c r="E33" s="878">
        <f t="shared" si="3"/>
        <v>0</v>
      </c>
      <c r="F33" s="878">
        <f t="shared" si="4"/>
        <v>0</v>
      </c>
      <c r="G33" s="897">
        <f t="shared" si="2"/>
        <v>0</v>
      </c>
    </row>
    <row r="34" spans="1:7" x14ac:dyDescent="0.25">
      <c r="A34" s="898" t="s">
        <v>185</v>
      </c>
      <c r="B34" s="889" t="s">
        <v>92</v>
      </c>
      <c r="C34" s="878" t="s">
        <v>150</v>
      </c>
      <c r="D34" s="878">
        <f>'9 melléklet'!C19+'9 melléklet'!C31</f>
        <v>115530739</v>
      </c>
      <c r="E34" s="878">
        <f t="shared" si="3"/>
        <v>121307275.95</v>
      </c>
      <c r="F34" s="878">
        <f t="shared" si="4"/>
        <v>127372639.7475</v>
      </c>
      <c r="G34" s="897">
        <f t="shared" si="2"/>
        <v>133741271.73487501</v>
      </c>
    </row>
    <row r="35" spans="1:7" x14ac:dyDescent="0.25">
      <c r="A35" s="898" t="s">
        <v>186</v>
      </c>
      <c r="B35" s="890" t="s">
        <v>156</v>
      </c>
      <c r="C35" s="891" t="s">
        <v>143</v>
      </c>
      <c r="D35" s="878">
        <f>'9 melléklet'!C32</f>
        <v>19917000</v>
      </c>
      <c r="E35" s="878">
        <f>(D35*1.05)</f>
        <v>20912850</v>
      </c>
      <c r="F35" s="878">
        <f t="shared" ref="F35" si="5">(E35*1.05)</f>
        <v>21958492.5</v>
      </c>
      <c r="G35" s="897">
        <f t="shared" ref="G35" si="6">F35*1.05</f>
        <v>23056417.125</v>
      </c>
    </row>
    <row r="36" spans="1:7" ht="15.75" thickBot="1" x14ac:dyDescent="0.3">
      <c r="A36" s="900"/>
      <c r="B36" s="901" t="s">
        <v>5</v>
      </c>
      <c r="C36" s="902"/>
      <c r="D36" s="902">
        <f>SUM(D24:D35)</f>
        <v>1081859119.6499999</v>
      </c>
      <c r="E36" s="902">
        <f>SUM(E24:E35)</f>
        <v>1135952075.6324999</v>
      </c>
      <c r="F36" s="902">
        <f>SUM(F24:F35)</f>
        <v>1192749679.414125</v>
      </c>
      <c r="G36" s="903">
        <f t="shared" si="2"/>
        <v>1252387163.3848312</v>
      </c>
    </row>
    <row r="37" spans="1:7" x14ac:dyDescent="0.25">
      <c r="A37" s="143"/>
      <c r="B37" s="144"/>
      <c r="C37" s="143"/>
      <c r="D37" s="143"/>
      <c r="E37" s="143"/>
      <c r="F37" s="143"/>
      <c r="G37" s="143"/>
    </row>
    <row r="43" spans="1:7" x14ac:dyDescent="0.25">
      <c r="B43" s="126"/>
      <c r="C43" s="121"/>
    </row>
    <row r="44" spans="1:7" x14ac:dyDescent="0.25">
      <c r="B44" s="126"/>
      <c r="C44" s="121"/>
    </row>
    <row r="45" spans="1:7" x14ac:dyDescent="0.25">
      <c r="B45" s="126"/>
      <c r="C45" s="121"/>
    </row>
    <row r="46" spans="1:7" x14ac:dyDescent="0.25">
      <c r="B46" s="126"/>
      <c r="C46" s="121"/>
    </row>
    <row r="47" spans="1:7" x14ac:dyDescent="0.25">
      <c r="B47" s="126"/>
      <c r="C47" s="121"/>
    </row>
    <row r="48" spans="1:7" x14ac:dyDescent="0.25">
      <c r="B48" s="126"/>
      <c r="C48" s="122"/>
    </row>
    <row r="49" spans="2:3" x14ac:dyDescent="0.25">
      <c r="B49" s="127"/>
      <c r="C49" s="123"/>
    </row>
    <row r="50" spans="2:3" x14ac:dyDescent="0.25">
      <c r="B50" s="126"/>
      <c r="C50" s="121"/>
    </row>
    <row r="51" spans="2:3" x14ac:dyDescent="0.25">
      <c r="B51" s="126"/>
      <c r="C51" s="121"/>
    </row>
    <row r="52" spans="2:3" x14ac:dyDescent="0.25">
      <c r="B52" s="126"/>
      <c r="C52" s="121"/>
    </row>
    <row r="53" spans="2:3" x14ac:dyDescent="0.25">
      <c r="B53" s="126"/>
      <c r="C53" s="121"/>
    </row>
    <row r="54" spans="2:3" x14ac:dyDescent="0.25">
      <c r="B54" s="126"/>
      <c r="C54" s="121"/>
    </row>
    <row r="55" spans="2:3" x14ac:dyDescent="0.25">
      <c r="B55" s="127"/>
      <c r="C55" s="121"/>
    </row>
    <row r="56" spans="2:3" x14ac:dyDescent="0.25">
      <c r="B56" s="126"/>
      <c r="C56" s="88"/>
    </row>
    <row r="57" spans="2:3" x14ac:dyDescent="0.25">
      <c r="B57" s="126"/>
      <c r="C57" s="121"/>
    </row>
    <row r="58" spans="2:3" x14ac:dyDescent="0.25">
      <c r="B58" s="126"/>
      <c r="C58" s="121"/>
    </row>
    <row r="59" spans="2:3" x14ac:dyDescent="0.25">
      <c r="B59" s="126"/>
      <c r="C59" s="124"/>
    </row>
  </sheetData>
  <mergeCells count="4">
    <mergeCell ref="A1:G1"/>
    <mergeCell ref="A3:G3"/>
    <mergeCell ref="A5:G5"/>
    <mergeCell ref="A6:G6"/>
  </mergeCells>
  <phoneticPr fontId="21" type="noConversion"/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AW59"/>
  <sheetViews>
    <sheetView view="pageLayout" workbookViewId="0">
      <selection sqref="A1:XFD6"/>
    </sheetView>
  </sheetViews>
  <sheetFormatPr defaultRowHeight="15" x14ac:dyDescent="0.25"/>
  <cols>
    <col min="1" max="1" width="4.7109375" style="238" customWidth="1"/>
    <col min="2" max="2" width="37.42578125" style="243" customWidth="1"/>
    <col min="3" max="3" width="6.140625" style="238" customWidth="1"/>
    <col min="4" max="6" width="10.42578125" style="253" customWidth="1"/>
    <col min="7" max="7" width="9.140625" style="238"/>
    <col min="8" max="8" width="34" style="238" customWidth="1"/>
    <col min="9" max="9" width="11.7109375" style="238" customWidth="1"/>
    <col min="10" max="16384" width="9.140625" style="238"/>
  </cols>
  <sheetData>
    <row r="1" spans="1:49" s="70" customFormat="1" ht="27.75" customHeight="1" x14ac:dyDescent="0.2">
      <c r="A1" s="1220" t="s">
        <v>421</v>
      </c>
      <c r="B1" s="1221"/>
      <c r="C1" s="1221"/>
      <c r="D1" s="1221"/>
      <c r="E1" s="1221"/>
      <c r="F1" s="1221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2" t="s">
        <v>422</v>
      </c>
      <c r="B3" s="1223"/>
      <c r="C3" s="1223"/>
      <c r="D3" s="1223"/>
      <c r="E3" s="1223"/>
      <c r="F3" s="1223"/>
      <c r="G3" s="655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6" customHeight="1" x14ac:dyDescent="0.25">
      <c r="A5" s="1226" t="s">
        <v>419</v>
      </c>
      <c r="B5" s="1227"/>
      <c r="C5" s="1227"/>
      <c r="D5" s="1227"/>
      <c r="E5" s="1227"/>
      <c r="F5" s="1227"/>
      <c r="G5" s="87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94" t="s">
        <v>379</v>
      </c>
      <c r="B6" s="994"/>
      <c r="C6" s="994"/>
      <c r="D6" s="994"/>
      <c r="E6" s="994"/>
      <c r="F6" s="994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0" x14ac:dyDescent="0.25">
      <c r="A7" s="918"/>
      <c r="B7" s="919"/>
      <c r="C7" s="920" t="s">
        <v>160</v>
      </c>
      <c r="D7" s="921" t="s">
        <v>333</v>
      </c>
      <c r="E7" s="921" t="s">
        <v>420</v>
      </c>
      <c r="F7" s="922" t="s">
        <v>327</v>
      </c>
    </row>
    <row r="8" spans="1:49" x14ac:dyDescent="0.25">
      <c r="A8" s="923" t="s">
        <v>0</v>
      </c>
      <c r="B8" s="906"/>
      <c r="C8" s="906"/>
      <c r="D8" s="907"/>
      <c r="E8" s="907"/>
      <c r="F8" s="924"/>
      <c r="I8" s="449"/>
    </row>
    <row r="9" spans="1:49" x14ac:dyDescent="0.25">
      <c r="A9" s="925" t="s">
        <v>164</v>
      </c>
      <c r="B9" s="908" t="s">
        <v>56</v>
      </c>
      <c r="C9" s="909" t="s">
        <v>121</v>
      </c>
      <c r="D9" s="907">
        <v>90074457</v>
      </c>
      <c r="E9" s="907">
        <v>93452887</v>
      </c>
      <c r="F9" s="926">
        <v>80100000</v>
      </c>
      <c r="I9" s="450"/>
    </row>
    <row r="10" spans="1:49" x14ac:dyDescent="0.25">
      <c r="A10" s="925" t="s">
        <v>165</v>
      </c>
      <c r="B10" s="908" t="s">
        <v>1</v>
      </c>
      <c r="C10" s="909" t="s">
        <v>123</v>
      </c>
      <c r="D10" s="907">
        <v>113392910</v>
      </c>
      <c r="E10" s="907">
        <v>122034648</v>
      </c>
      <c r="F10" s="926">
        <v>113653000</v>
      </c>
      <c r="I10" s="450"/>
    </row>
    <row r="11" spans="1:49" ht="23.25" customHeight="1" x14ac:dyDescent="0.25">
      <c r="A11" s="925" t="s">
        <v>166</v>
      </c>
      <c r="B11" s="908" t="s">
        <v>71</v>
      </c>
      <c r="C11" s="909" t="s">
        <v>157</v>
      </c>
      <c r="D11" s="907">
        <v>1662750</v>
      </c>
      <c r="E11" s="907">
        <v>3392755</v>
      </c>
      <c r="F11" s="926">
        <f>'9 melléklet'!E11</f>
        <v>330750</v>
      </c>
      <c r="I11" s="450"/>
    </row>
    <row r="12" spans="1:49" ht="24" x14ac:dyDescent="0.25">
      <c r="A12" s="925" t="s">
        <v>167</v>
      </c>
      <c r="B12" s="908" t="s">
        <v>69</v>
      </c>
      <c r="C12" s="909" t="s">
        <v>158</v>
      </c>
      <c r="D12" s="907">
        <v>647261890</v>
      </c>
      <c r="E12" s="907">
        <v>660819195</v>
      </c>
      <c r="F12" s="926">
        <v>628063000</v>
      </c>
      <c r="I12" s="450"/>
    </row>
    <row r="13" spans="1:49" x14ac:dyDescent="0.25">
      <c r="A13" s="925" t="s">
        <v>114</v>
      </c>
      <c r="B13" s="908" t="s">
        <v>63</v>
      </c>
      <c r="C13" s="909" t="s">
        <v>128</v>
      </c>
      <c r="D13" s="907">
        <v>60000</v>
      </c>
      <c r="E13" s="907"/>
      <c r="F13" s="926">
        <f>'9 melléklet'!E24</f>
        <v>0</v>
      </c>
      <c r="I13" s="450"/>
    </row>
    <row r="14" spans="1:49" ht="24" x14ac:dyDescent="0.25">
      <c r="A14" s="925" t="s">
        <v>168</v>
      </c>
      <c r="B14" s="908" t="s">
        <v>72</v>
      </c>
      <c r="C14" s="909" t="s">
        <v>129</v>
      </c>
      <c r="D14" s="907">
        <v>6931350</v>
      </c>
      <c r="E14" s="907">
        <v>9981260</v>
      </c>
      <c r="F14" s="926">
        <v>10000000</v>
      </c>
      <c r="I14" s="450"/>
    </row>
    <row r="15" spans="1:49" ht="24" x14ac:dyDescent="0.25">
      <c r="A15" s="925" t="s">
        <v>169</v>
      </c>
      <c r="B15" s="908" t="s">
        <v>70</v>
      </c>
      <c r="C15" s="909" t="s">
        <v>126</v>
      </c>
      <c r="D15" s="907">
        <v>172928677</v>
      </c>
      <c r="E15" s="907">
        <v>15000000</v>
      </c>
      <c r="F15" s="926">
        <v>116833000</v>
      </c>
      <c r="I15" s="450"/>
    </row>
    <row r="16" spans="1:49" x14ac:dyDescent="0.25">
      <c r="A16" s="925" t="s">
        <v>170</v>
      </c>
      <c r="B16" s="908" t="s">
        <v>77</v>
      </c>
      <c r="C16" s="909" t="s">
        <v>154</v>
      </c>
      <c r="D16" s="907">
        <v>366432690</v>
      </c>
      <c r="E16" s="907">
        <v>290168642</v>
      </c>
      <c r="F16" s="926">
        <v>60156000</v>
      </c>
      <c r="I16" s="450"/>
    </row>
    <row r="17" spans="1:9" x14ac:dyDescent="0.25">
      <c r="A17" s="925" t="s">
        <v>171</v>
      </c>
      <c r="B17" s="908" t="s">
        <v>78</v>
      </c>
      <c r="C17" s="909" t="s">
        <v>155</v>
      </c>
      <c r="D17" s="907"/>
      <c r="E17" s="907"/>
      <c r="F17" s="926">
        <v>0</v>
      </c>
      <c r="I17" s="450"/>
    </row>
    <row r="18" spans="1:9" x14ac:dyDescent="0.25">
      <c r="A18" s="925" t="s">
        <v>172</v>
      </c>
      <c r="B18" s="908" t="s">
        <v>73</v>
      </c>
      <c r="C18" s="909" t="s">
        <v>137</v>
      </c>
      <c r="D18" s="907"/>
      <c r="E18" s="907"/>
      <c r="F18" s="926">
        <v>0</v>
      </c>
      <c r="I18" s="450"/>
    </row>
    <row r="19" spans="1:9" x14ac:dyDescent="0.25">
      <c r="A19" s="925" t="s">
        <v>173</v>
      </c>
      <c r="B19" s="908" t="s">
        <v>75</v>
      </c>
      <c r="C19" s="909" t="s">
        <v>138</v>
      </c>
      <c r="D19" s="907"/>
      <c r="E19" s="907"/>
      <c r="F19" s="926">
        <v>0</v>
      </c>
      <c r="I19" s="450"/>
    </row>
    <row r="20" spans="1:9" x14ac:dyDescent="0.25">
      <c r="A20" s="925" t="s">
        <v>174</v>
      </c>
      <c r="B20" s="908" t="s">
        <v>159</v>
      </c>
      <c r="C20" s="909" t="s">
        <v>139</v>
      </c>
      <c r="D20" s="907">
        <v>16914617</v>
      </c>
      <c r="E20" s="907">
        <v>19917325</v>
      </c>
      <c r="F20" s="926"/>
      <c r="I20" s="450"/>
    </row>
    <row r="21" spans="1:9" x14ac:dyDescent="0.25">
      <c r="A21" s="925"/>
      <c r="B21" s="910" t="s">
        <v>4</v>
      </c>
      <c r="C21" s="911"/>
      <c r="D21" s="912">
        <f>SUM(D9:D20)</f>
        <v>1415659341</v>
      </c>
      <c r="E21" s="912">
        <f>SUM(E9:E20)</f>
        <v>1214766712</v>
      </c>
      <c r="F21" s="927">
        <v>1008805000</v>
      </c>
      <c r="I21" s="451"/>
    </row>
    <row r="22" spans="1:9" x14ac:dyDescent="0.25">
      <c r="A22" s="925"/>
      <c r="B22" s="905"/>
      <c r="C22" s="904"/>
      <c r="D22" s="904"/>
      <c r="E22" s="904"/>
      <c r="F22" s="897"/>
    </row>
    <row r="23" spans="1:9" x14ac:dyDescent="0.25">
      <c r="A23" s="925"/>
      <c r="B23" s="906"/>
      <c r="C23" s="906"/>
      <c r="D23" s="904"/>
      <c r="E23" s="904"/>
      <c r="F23" s="897"/>
    </row>
    <row r="24" spans="1:9" x14ac:dyDescent="0.25">
      <c r="A24" s="925" t="s">
        <v>175</v>
      </c>
      <c r="B24" s="913" t="s">
        <v>2</v>
      </c>
      <c r="C24" s="909" t="s">
        <v>144</v>
      </c>
      <c r="D24" s="904">
        <v>379377335</v>
      </c>
      <c r="E24" s="904">
        <v>393727002</v>
      </c>
      <c r="F24" s="897">
        <v>423743000</v>
      </c>
    </row>
    <row r="25" spans="1:9" ht="24.75" x14ac:dyDescent="0.25">
      <c r="A25" s="925" t="s">
        <v>176</v>
      </c>
      <c r="B25" s="909" t="s">
        <v>57</v>
      </c>
      <c r="C25" s="909" t="s">
        <v>145</v>
      </c>
      <c r="D25" s="904">
        <v>68071772</v>
      </c>
      <c r="E25" s="904">
        <v>66299034</v>
      </c>
      <c r="F25" s="897">
        <v>66923000</v>
      </c>
    </row>
    <row r="26" spans="1:9" x14ac:dyDescent="0.25">
      <c r="A26" s="925" t="s">
        <v>177</v>
      </c>
      <c r="B26" s="913" t="s">
        <v>3</v>
      </c>
      <c r="C26" s="909" t="s">
        <v>147</v>
      </c>
      <c r="D26" s="904">
        <v>270189557</v>
      </c>
      <c r="E26" s="904">
        <v>348067882</v>
      </c>
      <c r="F26" s="897">
        <v>310960000</v>
      </c>
    </row>
    <row r="27" spans="1:9" x14ac:dyDescent="0.25">
      <c r="A27" s="925" t="s">
        <v>178</v>
      </c>
      <c r="B27" s="913" t="s">
        <v>51</v>
      </c>
      <c r="C27" s="909" t="s">
        <v>148</v>
      </c>
      <c r="D27" s="904">
        <v>27978105</v>
      </c>
      <c r="E27" s="904">
        <v>23622630</v>
      </c>
      <c r="F27" s="897">
        <v>28531000</v>
      </c>
    </row>
    <row r="28" spans="1:9" x14ac:dyDescent="0.25">
      <c r="A28" s="925" t="s">
        <v>179</v>
      </c>
      <c r="B28" s="913" t="s">
        <v>58</v>
      </c>
      <c r="C28" s="909" t="s">
        <v>149</v>
      </c>
      <c r="D28" s="904">
        <v>35217602</v>
      </c>
      <c r="E28" s="904">
        <v>35669798</v>
      </c>
      <c r="F28" s="897">
        <v>31672000</v>
      </c>
    </row>
    <row r="29" spans="1:9" x14ac:dyDescent="0.25">
      <c r="A29" s="925" t="s">
        <v>180</v>
      </c>
      <c r="B29" s="913" t="s">
        <v>64</v>
      </c>
      <c r="C29" s="909" t="s">
        <v>151</v>
      </c>
      <c r="D29" s="904">
        <v>298952338</v>
      </c>
      <c r="E29" s="904">
        <v>232382547</v>
      </c>
      <c r="F29" s="897">
        <v>3938000</v>
      </c>
    </row>
    <row r="30" spans="1:9" x14ac:dyDescent="0.25">
      <c r="A30" s="925" t="s">
        <v>181</v>
      </c>
      <c r="B30" s="913" t="s">
        <v>65</v>
      </c>
      <c r="C30" s="909" t="s">
        <v>152</v>
      </c>
      <c r="D30" s="904">
        <v>9397347</v>
      </c>
      <c r="E30" s="904">
        <v>29638866</v>
      </c>
      <c r="F30" s="897">
        <f>'9 melléklet'!E29</f>
        <v>3272861.6550000003</v>
      </c>
    </row>
    <row r="31" spans="1:9" x14ac:dyDescent="0.25">
      <c r="A31" s="925" t="s">
        <v>182</v>
      </c>
      <c r="B31" s="913" t="s">
        <v>85</v>
      </c>
      <c r="C31" s="909" t="s">
        <v>153</v>
      </c>
      <c r="D31" s="904">
        <v>18960000</v>
      </c>
      <c r="E31" s="904">
        <v>8290000</v>
      </c>
      <c r="F31" s="897">
        <v>5000000</v>
      </c>
    </row>
    <row r="32" spans="1:9" x14ac:dyDescent="0.25">
      <c r="A32" s="925" t="s">
        <v>183</v>
      </c>
      <c r="B32" s="913" t="s">
        <v>74</v>
      </c>
      <c r="C32" s="914" t="s">
        <v>140</v>
      </c>
      <c r="D32" s="904"/>
      <c r="E32" s="904"/>
      <c r="F32" s="897"/>
    </row>
    <row r="33" spans="1:6" x14ac:dyDescent="0.25">
      <c r="A33" s="925" t="s">
        <v>184</v>
      </c>
      <c r="B33" s="913" t="s">
        <v>76</v>
      </c>
      <c r="C33" s="914" t="s">
        <v>141</v>
      </c>
      <c r="D33" s="904"/>
      <c r="E33" s="904"/>
      <c r="F33" s="897">
        <v>0</v>
      </c>
    </row>
    <row r="34" spans="1:6" x14ac:dyDescent="0.25">
      <c r="A34" s="925" t="s">
        <v>185</v>
      </c>
      <c r="B34" s="915" t="s">
        <v>92</v>
      </c>
      <c r="C34" s="904" t="s">
        <v>150</v>
      </c>
      <c r="D34" s="904"/>
      <c r="E34" s="904"/>
      <c r="F34" s="897">
        <v>118121000</v>
      </c>
    </row>
    <row r="35" spans="1:6" x14ac:dyDescent="0.25">
      <c r="A35" s="925" t="s">
        <v>186</v>
      </c>
      <c r="B35" s="916" t="s">
        <v>156</v>
      </c>
      <c r="C35" s="917" t="s">
        <v>143</v>
      </c>
      <c r="D35" s="904">
        <v>17346633</v>
      </c>
      <c r="E35" s="904">
        <v>16914617</v>
      </c>
      <c r="F35" s="897">
        <v>19917000</v>
      </c>
    </row>
    <row r="36" spans="1:6" ht="15.75" thickBot="1" x14ac:dyDescent="0.3">
      <c r="A36" s="928"/>
      <c r="B36" s="929" t="s">
        <v>5</v>
      </c>
      <c r="C36" s="930"/>
      <c r="D36" s="930">
        <f>SUM(D24:D35)</f>
        <v>1125490689</v>
      </c>
      <c r="E36" s="930">
        <f>SUM(E24:E35)</f>
        <v>1154612376</v>
      </c>
      <c r="F36" s="931">
        <v>1008805000</v>
      </c>
    </row>
    <row r="37" spans="1:6" x14ac:dyDescent="0.25">
      <c r="A37" s="452"/>
      <c r="B37" s="453"/>
      <c r="C37" s="452"/>
      <c r="D37" s="452"/>
      <c r="E37" s="452"/>
      <c r="F37" s="452"/>
    </row>
    <row r="38" spans="1:6" x14ac:dyDescent="0.25">
      <c r="A38" s="454"/>
      <c r="B38" s="455"/>
      <c r="C38" s="454"/>
      <c r="D38" s="254"/>
      <c r="E38" s="254"/>
      <c r="F38" s="254"/>
    </row>
    <row r="39" spans="1:6" ht="6" customHeight="1" x14ac:dyDescent="0.25">
      <c r="A39" s="454"/>
      <c r="B39" s="455"/>
      <c r="C39" s="454"/>
      <c r="D39" s="254"/>
      <c r="E39" s="254"/>
      <c r="F39" s="254"/>
    </row>
    <row r="40" spans="1:6" x14ac:dyDescent="0.25">
      <c r="A40" s="454"/>
      <c r="B40" s="455"/>
      <c r="C40" s="454"/>
      <c r="D40" s="254"/>
      <c r="E40" s="254"/>
      <c r="F40" s="254"/>
    </row>
    <row r="41" spans="1:6" x14ac:dyDescent="0.25">
      <c r="A41" s="454"/>
      <c r="B41" s="455"/>
      <c r="C41" s="454"/>
      <c r="D41" s="254"/>
      <c r="E41" s="254"/>
      <c r="F41" s="254"/>
    </row>
    <row r="43" spans="1:6" x14ac:dyDescent="0.25">
      <c r="B43" s="456"/>
      <c r="C43" s="457"/>
    </row>
    <row r="44" spans="1:6" x14ac:dyDescent="0.25">
      <c r="B44" s="456"/>
      <c r="C44" s="457"/>
    </row>
    <row r="45" spans="1:6" x14ac:dyDescent="0.25">
      <c r="B45" s="456"/>
      <c r="C45" s="457"/>
    </row>
    <row r="46" spans="1:6" x14ac:dyDescent="0.25">
      <c r="B46" s="456"/>
      <c r="C46" s="457"/>
    </row>
    <row r="47" spans="1:6" x14ac:dyDescent="0.25">
      <c r="B47" s="456"/>
      <c r="C47" s="457"/>
    </row>
    <row r="48" spans="1:6" x14ac:dyDescent="0.25">
      <c r="B48" s="456"/>
      <c r="C48" s="351"/>
    </row>
    <row r="49" spans="2:3" x14ac:dyDescent="0.25">
      <c r="B49" s="458"/>
      <c r="C49" s="459"/>
    </row>
    <row r="50" spans="2:3" x14ac:dyDescent="0.25">
      <c r="B50" s="456"/>
      <c r="C50" s="457"/>
    </row>
    <row r="51" spans="2:3" x14ac:dyDescent="0.25">
      <c r="B51" s="456"/>
      <c r="C51" s="457"/>
    </row>
    <row r="52" spans="2:3" x14ac:dyDescent="0.25">
      <c r="B52" s="456"/>
      <c r="C52" s="457"/>
    </row>
    <row r="53" spans="2:3" x14ac:dyDescent="0.25">
      <c r="B53" s="456"/>
      <c r="C53" s="457"/>
    </row>
    <row r="54" spans="2:3" x14ac:dyDescent="0.25">
      <c r="B54" s="456"/>
      <c r="C54" s="457"/>
    </row>
    <row r="55" spans="2:3" x14ac:dyDescent="0.25">
      <c r="B55" s="458"/>
      <c r="C55" s="457"/>
    </row>
    <row r="56" spans="2:3" x14ac:dyDescent="0.25">
      <c r="B56" s="456"/>
      <c r="C56" s="375"/>
    </row>
    <row r="57" spans="2:3" x14ac:dyDescent="0.25">
      <c r="B57" s="456"/>
      <c r="C57" s="457"/>
    </row>
    <row r="58" spans="2:3" x14ac:dyDescent="0.25">
      <c r="B58" s="456"/>
      <c r="C58" s="457"/>
    </row>
    <row r="59" spans="2:3" x14ac:dyDescent="0.25">
      <c r="B59" s="456"/>
      <c r="C59" s="460"/>
    </row>
  </sheetData>
  <mergeCells count="4">
    <mergeCell ref="A1:F1"/>
    <mergeCell ref="A3:F3"/>
    <mergeCell ref="A5:F5"/>
    <mergeCell ref="A6:F6"/>
  </mergeCells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36"/>
  <sheetViews>
    <sheetView view="pageLayout" topLeftCell="A13" zoomScaleNormal="115" workbookViewId="0">
      <selection activeCell="A5" sqref="A5:R5"/>
    </sheetView>
  </sheetViews>
  <sheetFormatPr defaultColWidth="9" defaultRowHeight="10.5" x14ac:dyDescent="0.2"/>
  <cols>
    <col min="1" max="1" width="4.85546875" style="192" customWidth="1"/>
    <col min="2" max="2" width="24.28515625" style="193" customWidth="1"/>
    <col min="3" max="3" width="4.42578125" style="193" customWidth="1"/>
    <col min="4" max="4" width="7.5703125" style="275" bestFit="1" customWidth="1"/>
    <col min="5" max="5" width="6.85546875" style="193" bestFit="1" customWidth="1"/>
    <col min="6" max="6" width="7.5703125" style="194" customWidth="1"/>
    <col min="7" max="7" width="6.5703125" style="276" customWidth="1"/>
    <col min="8" max="9" width="6.5703125" style="194" customWidth="1"/>
    <col min="10" max="10" width="6.5703125" style="276" customWidth="1"/>
    <col min="11" max="12" width="6.5703125" style="194" customWidth="1"/>
    <col min="13" max="13" width="6.5703125" style="276" customWidth="1"/>
    <col min="14" max="17" width="6.5703125" style="194" customWidth="1"/>
    <col min="18" max="18" width="6.5703125" style="195" customWidth="1"/>
    <col min="19" max="16384" width="9" style="188"/>
  </cols>
  <sheetData>
    <row r="1" spans="1:21" s="70" customFormat="1" ht="12.75" x14ac:dyDescent="0.2">
      <c r="A1" s="987" t="s">
        <v>380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</row>
    <row r="2" spans="1:21" s="70" customFormat="1" ht="12" x14ac:dyDescent="0.2">
      <c r="A2" s="989"/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605"/>
    </row>
    <row r="3" spans="1:21" s="70" customFormat="1" ht="12.75" x14ac:dyDescent="0.2">
      <c r="A3" s="987" t="s">
        <v>393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</row>
    <row r="4" spans="1:21" s="70" customFormat="1" ht="12" x14ac:dyDescent="0.2">
      <c r="A4" s="995"/>
      <c r="B4" s="996"/>
      <c r="C4" s="996"/>
      <c r="D4" s="996"/>
      <c r="E4" s="996"/>
      <c r="F4" s="996"/>
      <c r="G4" s="996"/>
      <c r="H4" s="996"/>
      <c r="I4" s="996"/>
      <c r="J4" s="997"/>
      <c r="K4" s="605"/>
      <c r="L4" s="605"/>
      <c r="M4" s="605"/>
      <c r="N4" s="605"/>
      <c r="O4" s="605"/>
      <c r="P4" s="605"/>
      <c r="Q4" s="605"/>
      <c r="R4" s="605"/>
    </row>
    <row r="5" spans="1:21" s="70" customFormat="1" ht="16.5" x14ac:dyDescent="0.25">
      <c r="A5" s="991" t="s">
        <v>438</v>
      </c>
      <c r="B5" s="992"/>
      <c r="C5" s="992"/>
      <c r="D5" s="992"/>
      <c r="E5" s="992"/>
      <c r="F5" s="992"/>
      <c r="G5" s="992"/>
      <c r="H5" s="992"/>
      <c r="I5" s="992"/>
      <c r="J5" s="992"/>
      <c r="K5" s="992"/>
      <c r="L5" s="992"/>
      <c r="M5" s="992"/>
      <c r="N5" s="992"/>
      <c r="O5" s="992"/>
      <c r="P5" s="992"/>
      <c r="Q5" s="992"/>
      <c r="R5" s="992"/>
    </row>
    <row r="6" spans="1:21" s="70" customFormat="1" ht="12" x14ac:dyDescent="0.2">
      <c r="A6" s="995"/>
      <c r="B6" s="996"/>
      <c r="C6" s="996"/>
      <c r="D6" s="996"/>
      <c r="E6" s="996"/>
      <c r="F6" s="996"/>
      <c r="G6" s="996"/>
      <c r="H6" s="996"/>
      <c r="I6" s="996"/>
      <c r="J6" s="997"/>
      <c r="K6" s="605"/>
      <c r="L6" s="605"/>
      <c r="M6" s="605"/>
      <c r="N6" s="605"/>
      <c r="O6" s="605"/>
      <c r="P6" s="605"/>
      <c r="Q6" s="605"/>
      <c r="R6" s="605"/>
    </row>
    <row r="7" spans="1:21" s="70" customFormat="1" ht="12.75" x14ac:dyDescent="0.2">
      <c r="A7" s="994" t="s">
        <v>379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</row>
    <row r="8" spans="1:21" s="184" customFormat="1" ht="12" customHeight="1" thickBot="1" x14ac:dyDescent="0.25">
      <c r="C8" s="183"/>
      <c r="D8" s="993"/>
      <c r="E8" s="993"/>
      <c r="F8" s="993"/>
      <c r="G8" s="993"/>
      <c r="H8" s="993"/>
      <c r="I8" s="993"/>
      <c r="J8" s="993"/>
      <c r="K8" s="993"/>
      <c r="L8" s="993"/>
      <c r="M8" s="993"/>
      <c r="N8" s="993"/>
      <c r="O8" s="993"/>
      <c r="P8" s="993"/>
      <c r="Q8" s="993"/>
      <c r="R8" s="993"/>
    </row>
    <row r="9" spans="1:21" s="185" customFormat="1" ht="47.25" customHeight="1" thickBot="1" x14ac:dyDescent="0.25">
      <c r="A9" s="614"/>
      <c r="B9" s="615"/>
      <c r="C9" s="984" t="s">
        <v>117</v>
      </c>
      <c r="D9" s="980" t="s">
        <v>266</v>
      </c>
      <c r="E9" s="969"/>
      <c r="F9" s="981"/>
      <c r="G9" s="968" t="s">
        <v>265</v>
      </c>
      <c r="H9" s="969"/>
      <c r="I9" s="970"/>
      <c r="J9" s="980" t="s">
        <v>267</v>
      </c>
      <c r="K9" s="969"/>
      <c r="L9" s="981"/>
      <c r="M9" s="968" t="s">
        <v>269</v>
      </c>
      <c r="N9" s="969"/>
      <c r="O9" s="970"/>
      <c r="P9" s="974" t="s">
        <v>9</v>
      </c>
      <c r="Q9" s="975"/>
      <c r="R9" s="976"/>
    </row>
    <row r="10" spans="1:21" s="185" customFormat="1" x14ac:dyDescent="0.2">
      <c r="A10" s="610" t="s">
        <v>41</v>
      </c>
      <c r="B10" s="611" t="s">
        <v>6</v>
      </c>
      <c r="C10" s="985"/>
      <c r="D10" s="982"/>
      <c r="E10" s="972"/>
      <c r="F10" s="983"/>
      <c r="G10" s="971"/>
      <c r="H10" s="972"/>
      <c r="I10" s="973"/>
      <c r="J10" s="982"/>
      <c r="K10" s="972"/>
      <c r="L10" s="983"/>
      <c r="M10" s="971"/>
      <c r="N10" s="972"/>
      <c r="O10" s="973"/>
      <c r="P10" s="977"/>
      <c r="Q10" s="978"/>
      <c r="R10" s="979"/>
    </row>
    <row r="11" spans="1:21" ht="21" customHeight="1" x14ac:dyDescent="0.2">
      <c r="A11" s="612" t="s">
        <v>10</v>
      </c>
      <c r="B11" s="205" t="s">
        <v>54</v>
      </c>
      <c r="C11" s="986"/>
      <c r="D11" s="608" t="s">
        <v>209</v>
      </c>
      <c r="E11" s="446" t="s">
        <v>331</v>
      </c>
      <c r="F11" s="447" t="s">
        <v>219</v>
      </c>
      <c r="G11" s="608" t="s">
        <v>209</v>
      </c>
      <c r="H11" s="446" t="s">
        <v>331</v>
      </c>
      <c r="I11" s="447" t="s">
        <v>219</v>
      </c>
      <c r="J11" s="608" t="s">
        <v>209</v>
      </c>
      <c r="K11" s="446" t="s">
        <v>331</v>
      </c>
      <c r="L11" s="447" t="s">
        <v>219</v>
      </c>
      <c r="M11" s="608" t="s">
        <v>209</v>
      </c>
      <c r="N11" s="446" t="s">
        <v>331</v>
      </c>
      <c r="O11" s="447" t="s">
        <v>219</v>
      </c>
      <c r="P11" s="608" t="s">
        <v>209</v>
      </c>
      <c r="Q11" s="446" t="s">
        <v>331</v>
      </c>
      <c r="R11" s="447" t="s">
        <v>219</v>
      </c>
      <c r="S11" s="196"/>
    </row>
    <row r="12" spans="1:21" ht="21" x14ac:dyDescent="0.2">
      <c r="A12" s="612">
        <v>1</v>
      </c>
      <c r="B12" s="205" t="s">
        <v>118</v>
      </c>
      <c r="C12" s="205" t="s">
        <v>119</v>
      </c>
      <c r="D12" s="489">
        <f>534861000+19470000</f>
        <v>554331000</v>
      </c>
      <c r="E12" s="231">
        <f>F12-D12</f>
        <v>112834751</v>
      </c>
      <c r="F12" s="197">
        <f>'2A melléklet'!D12+'2A melléklet'!E12+'2A melléklet'!F12</f>
        <v>667165751</v>
      </c>
      <c r="G12" s="203"/>
      <c r="H12" s="231">
        <f>I12-G12</f>
        <v>0</v>
      </c>
      <c r="I12" s="200">
        <f>'2A melléklet'!G12+'2A melléklet'!H12+'2A melléklet'!I12</f>
        <v>0</v>
      </c>
      <c r="J12" s="199"/>
      <c r="K12" s="231">
        <f>L12-J12</f>
        <v>0</v>
      </c>
      <c r="L12" s="197">
        <f>'2A melléklet'!J12+'2A melléklet'!K12+'2A melléklet'!L12</f>
        <v>0</v>
      </c>
      <c r="M12" s="203"/>
      <c r="N12" s="231">
        <f>O12-M12</f>
        <v>0</v>
      </c>
      <c r="O12" s="200">
        <f>'2A melléklet'!M12+'2A melléklet'!N12+'2A melléklet'!O12</f>
        <v>0</v>
      </c>
      <c r="P12" s="492">
        <v>554331000</v>
      </c>
      <c r="Q12" s="391">
        <f>R12-P12</f>
        <v>112834751</v>
      </c>
      <c r="R12" s="392">
        <f>F12+I12+L12+O12</f>
        <v>667165751</v>
      </c>
    </row>
    <row r="13" spans="1:21" ht="21" x14ac:dyDescent="0.2">
      <c r="A13" s="612"/>
      <c r="B13" s="205" t="s">
        <v>120</v>
      </c>
      <c r="C13" s="205"/>
      <c r="D13" s="489"/>
      <c r="E13" s="231">
        <f>F13-D13</f>
        <v>0</v>
      </c>
      <c r="F13" s="197"/>
      <c r="G13" s="203"/>
      <c r="H13" s="231">
        <f>I13-G13</f>
        <v>0</v>
      </c>
      <c r="I13" s="200"/>
      <c r="J13" s="199"/>
      <c r="K13" s="231">
        <f>L13-J13</f>
        <v>0</v>
      </c>
      <c r="L13" s="197"/>
      <c r="M13" s="203"/>
      <c r="N13" s="231">
        <f>O13-M13</f>
        <v>0</v>
      </c>
      <c r="O13" s="200"/>
      <c r="P13" s="492"/>
      <c r="Q13" s="393">
        <f>R13-P13</f>
        <v>0</v>
      </c>
      <c r="R13" s="392">
        <f t="shared" ref="R13:R35" si="0">F13+I13+L13+O13</f>
        <v>0</v>
      </c>
      <c r="U13" s="189"/>
    </row>
    <row r="14" spans="1:21" x14ac:dyDescent="0.2">
      <c r="A14" s="612">
        <v>2</v>
      </c>
      <c r="B14" s="205" t="s">
        <v>56</v>
      </c>
      <c r="C14" s="205" t="s">
        <v>121</v>
      </c>
      <c r="D14" s="489">
        <v>90100000</v>
      </c>
      <c r="E14" s="231">
        <f t="shared" ref="E14:E35" si="1">F14-D14</f>
        <v>-10000000</v>
      </c>
      <c r="F14" s="197">
        <f>'2A melléklet'!D14+'2A melléklet'!E14+'2A melléklet'!F14</f>
        <v>80100000</v>
      </c>
      <c r="G14" s="203"/>
      <c r="H14" s="231">
        <f t="shared" ref="H14:H35" si="2">I14-G14</f>
        <v>0</v>
      </c>
      <c r="I14" s="200">
        <f>'2A melléklet'!G14+'2A melléklet'!H14+'2A melléklet'!I14</f>
        <v>0</v>
      </c>
      <c r="J14" s="199"/>
      <c r="K14" s="231">
        <f t="shared" ref="K14:K35" si="3">L14-J14</f>
        <v>0</v>
      </c>
      <c r="L14" s="197">
        <f>'2A melléklet'!J14+'2A melléklet'!K14+'2A melléklet'!L14</f>
        <v>0</v>
      </c>
      <c r="M14" s="203"/>
      <c r="N14" s="231">
        <f t="shared" ref="N14:N35" si="4">O14-M14</f>
        <v>0</v>
      </c>
      <c r="O14" s="200">
        <f>'2A melléklet'!M14+'2A melléklet'!N14+'2A melléklet'!O14</f>
        <v>0</v>
      </c>
      <c r="P14" s="492">
        <v>90100000</v>
      </c>
      <c r="Q14" s="391">
        <f t="shared" ref="Q14:Q35" si="5">R14-P14</f>
        <v>-10000000</v>
      </c>
      <c r="R14" s="392">
        <f t="shared" si="0"/>
        <v>80100000</v>
      </c>
    </row>
    <row r="15" spans="1:21" ht="15.75" customHeight="1" x14ac:dyDescent="0.2">
      <c r="A15" s="612">
        <v>3</v>
      </c>
      <c r="B15" s="205" t="s">
        <v>122</v>
      </c>
      <c r="C15" s="205" t="s">
        <v>123</v>
      </c>
      <c r="D15" s="489">
        <v>49500000</v>
      </c>
      <c r="E15" s="231">
        <f t="shared" si="1"/>
        <v>0</v>
      </c>
      <c r="F15" s="197">
        <f>'2A melléklet'!D15+'2A melléklet'!E15+'2A melléklet'!F15</f>
        <v>49500000</v>
      </c>
      <c r="G15" s="203">
        <f>'2A melléklet'!E15+'2A melléklet'!F15+'2A melléklet'!G15</f>
        <v>233000</v>
      </c>
      <c r="H15" s="489">
        <f t="shared" si="2"/>
        <v>0</v>
      </c>
      <c r="I15" s="200">
        <f>'2A melléklet'!G15+'2A melléklet'!H15+'2A melléklet'!I15</f>
        <v>233000</v>
      </c>
      <c r="J15" s="199">
        <v>320000</v>
      </c>
      <c r="K15" s="231">
        <f t="shared" si="3"/>
        <v>0</v>
      </c>
      <c r="L15" s="197">
        <f>'2A melléklet'!J15+'2A melléklet'!K15+'2A melléklet'!L15</f>
        <v>320000</v>
      </c>
      <c r="M15" s="203">
        <v>63599000</v>
      </c>
      <c r="N15" s="231">
        <f t="shared" si="4"/>
        <v>0</v>
      </c>
      <c r="O15" s="200">
        <f>'2A melléklet'!M15+'2A melléklet'!N15+'2A melléklet'!O15</f>
        <v>63599000</v>
      </c>
      <c r="P15" s="492">
        <v>113652000</v>
      </c>
      <c r="Q15" s="393">
        <f t="shared" si="5"/>
        <v>0</v>
      </c>
      <c r="R15" s="392">
        <f t="shared" si="0"/>
        <v>113652000</v>
      </c>
    </row>
    <row r="16" spans="1:21" s="184" customFormat="1" ht="21" x14ac:dyDescent="0.2">
      <c r="A16" s="612">
        <v>4</v>
      </c>
      <c r="B16" s="205" t="s">
        <v>124</v>
      </c>
      <c r="C16" s="205" t="s">
        <v>125</v>
      </c>
      <c r="D16" s="489"/>
      <c r="E16" s="231">
        <f t="shared" si="1"/>
        <v>300000</v>
      </c>
      <c r="F16" s="197">
        <f>'2A melléklet'!D16+'2A melléklet'!E16+'2A melléklet'!F16</f>
        <v>300000</v>
      </c>
      <c r="G16" s="203"/>
      <c r="H16" s="489">
        <f t="shared" si="2"/>
        <v>0</v>
      </c>
      <c r="I16" s="200">
        <f>'2A melléklet'!G16+'2A melléklet'!H16+'2A melléklet'!I16</f>
        <v>0</v>
      </c>
      <c r="J16" s="199"/>
      <c r="K16" s="231">
        <f t="shared" si="3"/>
        <v>0</v>
      </c>
      <c r="L16" s="197">
        <f>'2A melléklet'!J16+'2A melléklet'!K16+'2A melléklet'!L16</f>
        <v>0</v>
      </c>
      <c r="M16" s="203"/>
      <c r="N16" s="231">
        <f t="shared" si="4"/>
        <v>0</v>
      </c>
      <c r="O16" s="200">
        <f>'2A melléklet'!M16+'2A melléklet'!N16+'2A melléklet'!O16</f>
        <v>0</v>
      </c>
      <c r="P16" s="492"/>
      <c r="Q16" s="391">
        <f t="shared" si="5"/>
        <v>300000</v>
      </c>
      <c r="R16" s="392">
        <f t="shared" si="0"/>
        <v>300000</v>
      </c>
    </row>
    <row r="17" spans="1:18" ht="16.5" customHeight="1" x14ac:dyDescent="0.2">
      <c r="A17" s="612"/>
      <c r="B17" s="206" t="s">
        <v>60</v>
      </c>
      <c r="C17" s="206"/>
      <c r="D17" s="490">
        <v>693931000</v>
      </c>
      <c r="E17" s="231">
        <f>SUM(E12:E16)</f>
        <v>103134751</v>
      </c>
      <c r="F17" s="198">
        <f>'2A melléklet'!D17+'2A melléklet'!E17+'2A melléklet'!F17</f>
        <v>797065751</v>
      </c>
      <c r="G17" s="609">
        <v>233000</v>
      </c>
      <c r="H17" s="489">
        <f t="shared" si="2"/>
        <v>0</v>
      </c>
      <c r="I17" s="201">
        <f>'2A melléklet'!G17+'2A melléklet'!H17+'2A melléklet'!I17</f>
        <v>233000</v>
      </c>
      <c r="J17" s="490">
        <v>320000</v>
      </c>
      <c r="K17" s="231">
        <f t="shared" si="3"/>
        <v>0</v>
      </c>
      <c r="L17" s="198">
        <f>'2A melléklet'!J17+'2A melléklet'!K17+'2A melléklet'!L17</f>
        <v>320000</v>
      </c>
      <c r="M17" s="277">
        <v>63599000</v>
      </c>
      <c r="N17" s="231">
        <f t="shared" si="4"/>
        <v>0</v>
      </c>
      <c r="O17" s="201">
        <f>'2A melléklet'!M17+'2A melléklet'!N17+'2A melléklet'!O17</f>
        <v>63599000</v>
      </c>
      <c r="P17" s="493">
        <f>P12+P13+P14+P15+P16</f>
        <v>758083000</v>
      </c>
      <c r="Q17" s="393">
        <f t="shared" si="5"/>
        <v>103134751</v>
      </c>
      <c r="R17" s="392">
        <f t="shared" si="0"/>
        <v>861217751</v>
      </c>
    </row>
    <row r="18" spans="1:18" ht="21" x14ac:dyDescent="0.2">
      <c r="A18" s="612" t="s">
        <v>50</v>
      </c>
      <c r="B18" s="205" t="s">
        <v>61</v>
      </c>
      <c r="C18" s="205"/>
      <c r="D18" s="489"/>
      <c r="E18" s="231">
        <f t="shared" si="1"/>
        <v>0</v>
      </c>
      <c r="F18" s="197">
        <f>'2A melléklet'!D18+'2A melléklet'!E18+'2A melléklet'!F18</f>
        <v>0</v>
      </c>
      <c r="G18" s="203"/>
      <c r="H18" s="231">
        <f t="shared" si="2"/>
        <v>0</v>
      </c>
      <c r="I18" s="200">
        <f>'2A melléklet'!G18+'2A melléklet'!H18+'2A melléklet'!I18</f>
        <v>0</v>
      </c>
      <c r="J18" s="199"/>
      <c r="K18" s="231">
        <f t="shared" si="3"/>
        <v>0</v>
      </c>
      <c r="L18" s="197">
        <f>'2A melléklet'!J18+'2A melléklet'!K18+'2A melléklet'!L18</f>
        <v>0</v>
      </c>
      <c r="M18" s="203"/>
      <c r="N18" s="231">
        <f t="shared" si="4"/>
        <v>0</v>
      </c>
      <c r="O18" s="200">
        <f>'2A melléklet'!M18+'2A melléklet'!N18+'2A melléklet'!O18</f>
        <v>0</v>
      </c>
      <c r="P18" s="492"/>
      <c r="Q18" s="391">
        <f t="shared" si="5"/>
        <v>0</v>
      </c>
      <c r="R18" s="392">
        <f t="shared" si="0"/>
        <v>0</v>
      </c>
    </row>
    <row r="19" spans="1:18" ht="21" x14ac:dyDescent="0.2">
      <c r="A19" s="612">
        <v>5</v>
      </c>
      <c r="B19" s="205" t="s">
        <v>70</v>
      </c>
      <c r="C19" s="205" t="s">
        <v>126</v>
      </c>
      <c r="D19" s="489"/>
      <c r="E19" s="231">
        <f t="shared" si="1"/>
        <v>150485369</v>
      </c>
      <c r="F19" s="197">
        <f>'2A melléklet'!D19+'2A melléklet'!E19+'2A melléklet'!F19</f>
        <v>150485369</v>
      </c>
      <c r="G19" s="203"/>
      <c r="H19" s="231">
        <f t="shared" si="2"/>
        <v>0</v>
      </c>
      <c r="I19" s="200">
        <f>'2A melléklet'!G19+'2A melléklet'!H19+'2A melléklet'!I19</f>
        <v>0</v>
      </c>
      <c r="J19" s="199"/>
      <c r="K19" s="231">
        <f t="shared" si="3"/>
        <v>0</v>
      </c>
      <c r="L19" s="197">
        <f>'2A melléklet'!J19+'2A melléklet'!K19+'2A melléklet'!L19</f>
        <v>0</v>
      </c>
      <c r="M19" s="203"/>
      <c r="N19" s="231">
        <f t="shared" si="4"/>
        <v>0</v>
      </c>
      <c r="O19" s="200">
        <f>'2A melléklet'!M19+'2A melléklet'!N19+'2A melléklet'!O19</f>
        <v>0</v>
      </c>
      <c r="P19" s="492"/>
      <c r="Q19" s="393">
        <f t="shared" si="5"/>
        <v>150485369</v>
      </c>
      <c r="R19" s="392">
        <f t="shared" si="0"/>
        <v>150485369</v>
      </c>
    </row>
    <row r="20" spans="1:18" x14ac:dyDescent="0.2">
      <c r="A20" s="612">
        <v>6</v>
      </c>
      <c r="B20" s="205" t="s">
        <v>127</v>
      </c>
      <c r="C20" s="205" t="s">
        <v>128</v>
      </c>
      <c r="D20" s="489"/>
      <c r="E20" s="231">
        <f t="shared" si="1"/>
        <v>0</v>
      </c>
      <c r="F20" s="197">
        <f>'2A melléklet'!D20+'2A melléklet'!E20+'2A melléklet'!F20</f>
        <v>0</v>
      </c>
      <c r="G20" s="203"/>
      <c r="H20" s="231">
        <f t="shared" si="2"/>
        <v>0</v>
      </c>
      <c r="I20" s="200">
        <f>'2A melléklet'!G20+'2A melléklet'!H20+'2A melléklet'!I20</f>
        <v>0</v>
      </c>
      <c r="J20" s="199"/>
      <c r="K20" s="231">
        <f t="shared" si="3"/>
        <v>0</v>
      </c>
      <c r="L20" s="197">
        <f>'2A melléklet'!J20+'2A melléklet'!K20+'2A melléklet'!L20</f>
        <v>0</v>
      </c>
      <c r="M20" s="203"/>
      <c r="N20" s="231">
        <f t="shared" si="4"/>
        <v>0</v>
      </c>
      <c r="O20" s="200">
        <f>'2A melléklet'!M20+'2A melléklet'!N20+'2A melléklet'!O20</f>
        <v>0</v>
      </c>
      <c r="P20" s="492"/>
      <c r="Q20" s="391">
        <f t="shared" si="5"/>
        <v>0</v>
      </c>
      <c r="R20" s="392">
        <f t="shared" si="0"/>
        <v>0</v>
      </c>
    </row>
    <row r="21" spans="1:18" s="184" customFormat="1" ht="21" customHeight="1" x14ac:dyDescent="0.2">
      <c r="A21" s="612">
        <v>7</v>
      </c>
      <c r="B21" s="205" t="s">
        <v>72</v>
      </c>
      <c r="C21" s="205" t="s">
        <v>129</v>
      </c>
      <c r="D21" s="489">
        <v>10000000</v>
      </c>
      <c r="E21" s="231">
        <f t="shared" si="1"/>
        <v>0</v>
      </c>
      <c r="F21" s="197">
        <f>'2A melléklet'!D21+'2A melléklet'!E21+'2A melléklet'!F21</f>
        <v>10000000</v>
      </c>
      <c r="G21" s="203"/>
      <c r="H21" s="231">
        <f t="shared" si="2"/>
        <v>0</v>
      </c>
      <c r="I21" s="200">
        <f>'2A melléklet'!G21+'2A melléklet'!H21+'2A melléklet'!I21</f>
        <v>0</v>
      </c>
      <c r="J21" s="199"/>
      <c r="K21" s="231">
        <f t="shared" si="3"/>
        <v>0</v>
      </c>
      <c r="L21" s="197">
        <f>'2A melléklet'!J21+'2A melléklet'!K21+'2A melléklet'!L21</f>
        <v>0</v>
      </c>
      <c r="M21" s="203"/>
      <c r="N21" s="231">
        <f t="shared" si="4"/>
        <v>0</v>
      </c>
      <c r="O21" s="200">
        <f>'2A melléklet'!M21+'2A melléklet'!N21+'2A melléklet'!O21</f>
        <v>0</v>
      </c>
      <c r="P21" s="492">
        <v>10000000</v>
      </c>
      <c r="Q21" s="393">
        <f t="shared" si="5"/>
        <v>0</v>
      </c>
      <c r="R21" s="392">
        <f t="shared" si="0"/>
        <v>10000000</v>
      </c>
    </row>
    <row r="22" spans="1:18" x14ac:dyDescent="0.2">
      <c r="A22" s="612"/>
      <c r="B22" s="206" t="s">
        <v>68</v>
      </c>
      <c r="C22" s="206"/>
      <c r="D22" s="490">
        <v>10000000</v>
      </c>
      <c r="E22" s="231">
        <f t="shared" si="1"/>
        <v>150485369</v>
      </c>
      <c r="F22" s="198">
        <f>'2A melléklet'!D22+'2A melléklet'!E22+'2A melléklet'!F22</f>
        <v>160485369</v>
      </c>
      <c r="G22" s="277"/>
      <c r="H22" s="231">
        <f t="shared" si="2"/>
        <v>0</v>
      </c>
      <c r="I22" s="201">
        <f>'2A melléklet'!G22+'2A melléklet'!H22+'2A melléklet'!I22</f>
        <v>0</v>
      </c>
      <c r="J22" s="490"/>
      <c r="K22" s="231">
        <f t="shared" si="3"/>
        <v>0</v>
      </c>
      <c r="L22" s="198">
        <f>'2A melléklet'!J22+'2A melléklet'!K22+'2A melléklet'!L22</f>
        <v>0</v>
      </c>
      <c r="M22" s="277"/>
      <c r="N22" s="231">
        <f t="shared" si="4"/>
        <v>0</v>
      </c>
      <c r="O22" s="201">
        <f>'2A melléklet'!M22+'2A melléklet'!N22+'2A melléklet'!O22</f>
        <v>0</v>
      </c>
      <c r="P22" s="492">
        <v>10000000</v>
      </c>
      <c r="Q22" s="391">
        <f t="shared" si="5"/>
        <v>150485369</v>
      </c>
      <c r="R22" s="392">
        <f t="shared" si="0"/>
        <v>160485369</v>
      </c>
    </row>
    <row r="23" spans="1:18" ht="21.75" customHeight="1" x14ac:dyDescent="0.2">
      <c r="A23" s="612" t="s">
        <v>52</v>
      </c>
      <c r="B23" s="205" t="s">
        <v>84</v>
      </c>
      <c r="C23" s="205"/>
      <c r="D23" s="489"/>
      <c r="E23" s="231">
        <f t="shared" si="1"/>
        <v>0</v>
      </c>
      <c r="F23" s="197">
        <f>'2A melléklet'!D23+'2A melléklet'!E23+'2A melléklet'!F23</f>
        <v>0</v>
      </c>
      <c r="G23" s="203"/>
      <c r="H23" s="231">
        <f t="shared" si="2"/>
        <v>0</v>
      </c>
      <c r="I23" s="200">
        <f>'2A melléklet'!G23+'2A melléklet'!H23+'2A melléklet'!I23</f>
        <v>0</v>
      </c>
      <c r="J23" s="199"/>
      <c r="K23" s="231">
        <f t="shared" si="3"/>
        <v>0</v>
      </c>
      <c r="L23" s="197">
        <f>'2A melléklet'!J23+'2A melléklet'!K23+'2A melléklet'!L23</f>
        <v>0</v>
      </c>
      <c r="M23" s="203"/>
      <c r="N23" s="231">
        <f t="shared" si="4"/>
        <v>0</v>
      </c>
      <c r="O23" s="200">
        <f>'2A melléklet'!M23+'2A melléklet'!N23+'2A melléklet'!O23</f>
        <v>0</v>
      </c>
      <c r="P23" s="492"/>
      <c r="Q23" s="393">
        <f t="shared" si="5"/>
        <v>0</v>
      </c>
      <c r="R23" s="392">
        <f t="shared" si="0"/>
        <v>0</v>
      </c>
    </row>
    <row r="24" spans="1:18" ht="21" x14ac:dyDescent="0.2">
      <c r="A24" s="612"/>
      <c r="B24" s="205" t="s">
        <v>79</v>
      </c>
      <c r="C24" s="205"/>
      <c r="D24" s="489"/>
      <c r="E24" s="231">
        <f t="shared" si="1"/>
        <v>0</v>
      </c>
      <c r="F24" s="197">
        <f>'2A melléklet'!D24+'2A melléklet'!E24+'2A melléklet'!F24</f>
        <v>0</v>
      </c>
      <c r="G24" s="203"/>
      <c r="H24" s="231">
        <f t="shared" si="2"/>
        <v>0</v>
      </c>
      <c r="I24" s="200">
        <f>'2A melléklet'!G24+'2A melléklet'!H24+'2A melléklet'!I24</f>
        <v>0</v>
      </c>
      <c r="J24" s="199"/>
      <c r="K24" s="231">
        <f t="shared" si="3"/>
        <v>0</v>
      </c>
      <c r="L24" s="197">
        <f>'2A melléklet'!J24+'2A melléklet'!K24+'2A melléklet'!L24</f>
        <v>0</v>
      </c>
      <c r="M24" s="203"/>
      <c r="N24" s="231">
        <f t="shared" si="4"/>
        <v>0</v>
      </c>
      <c r="O24" s="200">
        <f>'2A melléklet'!M24+'2A melléklet'!N24+'2A melléklet'!O24</f>
        <v>0</v>
      </c>
      <c r="P24" s="492"/>
      <c r="Q24" s="391">
        <f t="shared" si="5"/>
        <v>0</v>
      </c>
      <c r="R24" s="392">
        <f t="shared" si="0"/>
        <v>0</v>
      </c>
    </row>
    <row r="25" spans="1:18" ht="21" x14ac:dyDescent="0.2">
      <c r="A25" s="612">
        <v>8</v>
      </c>
      <c r="B25" s="205" t="s">
        <v>77</v>
      </c>
      <c r="C25" s="207" t="s">
        <v>154</v>
      </c>
      <c r="D25" s="489">
        <v>51667000</v>
      </c>
      <c r="E25" s="231">
        <f t="shared" si="1"/>
        <v>0</v>
      </c>
      <c r="F25" s="197">
        <f>'2A melléklet'!D25+'2A melléklet'!E25+'2A melléklet'!F25</f>
        <v>51667000</v>
      </c>
      <c r="G25" s="203">
        <v>8253000</v>
      </c>
      <c r="H25" s="231">
        <f t="shared" si="2"/>
        <v>0</v>
      </c>
      <c r="I25" s="200">
        <f>'2A melléklet'!G25+'2A melléklet'!H25+'2A melléklet'!I25</f>
        <v>8253000</v>
      </c>
      <c r="J25" s="199">
        <v>63000</v>
      </c>
      <c r="K25" s="231">
        <f t="shared" si="3"/>
        <v>0</v>
      </c>
      <c r="L25" s="197">
        <f>'2A melléklet'!J25+'2A melléklet'!K25+'2A melléklet'!L25</f>
        <v>63000</v>
      </c>
      <c r="M25" s="203">
        <v>173000</v>
      </c>
      <c r="N25" s="231">
        <f t="shared" si="4"/>
        <v>0</v>
      </c>
      <c r="O25" s="200">
        <f>'2A melléklet'!M25+'2A melléklet'!N25+'2A melléklet'!O25</f>
        <v>173000</v>
      </c>
      <c r="P25" s="492">
        <v>60156000</v>
      </c>
      <c r="Q25" s="393">
        <f t="shared" si="5"/>
        <v>0</v>
      </c>
      <c r="R25" s="392">
        <f t="shared" si="0"/>
        <v>60156000</v>
      </c>
    </row>
    <row r="26" spans="1:18" ht="21" x14ac:dyDescent="0.2">
      <c r="A26" s="612">
        <v>9</v>
      </c>
      <c r="B26" s="205" t="s">
        <v>78</v>
      </c>
      <c r="C26" s="207" t="s">
        <v>155</v>
      </c>
      <c r="D26" s="489"/>
      <c r="E26" s="231">
        <f t="shared" si="1"/>
        <v>0</v>
      </c>
      <c r="F26" s="197">
        <f>'2A melléklet'!D26+'2A melléklet'!E26+'2A melléklet'!F26</f>
        <v>0</v>
      </c>
      <c r="G26" s="203"/>
      <c r="H26" s="231">
        <f t="shared" si="2"/>
        <v>0</v>
      </c>
      <c r="I26" s="200">
        <f>'2A melléklet'!G26+'2A melléklet'!H26+'2A melléklet'!I26</f>
        <v>0</v>
      </c>
      <c r="J26" s="199"/>
      <c r="K26" s="231">
        <f t="shared" si="3"/>
        <v>0</v>
      </c>
      <c r="L26" s="197">
        <f>'2A melléklet'!J26+'2A melléklet'!K26+'2A melléklet'!L26</f>
        <v>0</v>
      </c>
      <c r="M26" s="203"/>
      <c r="N26" s="231">
        <f t="shared" si="4"/>
        <v>0</v>
      </c>
      <c r="O26" s="200">
        <f>'2A melléklet'!M26+'2A melléklet'!N26+'2A melléklet'!O26</f>
        <v>0</v>
      </c>
      <c r="P26" s="492"/>
      <c r="Q26" s="391">
        <f t="shared" si="5"/>
        <v>0</v>
      </c>
      <c r="R26" s="392">
        <f t="shared" si="0"/>
        <v>0</v>
      </c>
    </row>
    <row r="27" spans="1:18" ht="21" x14ac:dyDescent="0.2">
      <c r="A27" s="612"/>
      <c r="B27" s="205" t="s">
        <v>80</v>
      </c>
      <c r="C27" s="207"/>
      <c r="D27" s="489"/>
      <c r="E27" s="231">
        <f t="shared" si="1"/>
        <v>0</v>
      </c>
      <c r="F27" s="197">
        <f>'2A melléklet'!D27+'2A melléklet'!E27+'2A melléklet'!F27</f>
        <v>0</v>
      </c>
      <c r="G27" s="203"/>
      <c r="H27" s="231">
        <f t="shared" si="2"/>
        <v>0</v>
      </c>
      <c r="I27" s="200">
        <f>'2A melléklet'!G27+'2A melléklet'!H27+'2A melléklet'!I27</f>
        <v>0</v>
      </c>
      <c r="J27" s="199"/>
      <c r="K27" s="231">
        <f t="shared" si="3"/>
        <v>0</v>
      </c>
      <c r="L27" s="197">
        <f>'2A melléklet'!J27+'2A melléklet'!K27+'2A melléklet'!L27</f>
        <v>0</v>
      </c>
      <c r="M27" s="203"/>
      <c r="N27" s="231">
        <f t="shared" si="4"/>
        <v>0</v>
      </c>
      <c r="O27" s="200">
        <f>'2A melléklet'!M27+'2A melléklet'!N27+'2A melléklet'!O27</f>
        <v>0</v>
      </c>
      <c r="P27" s="492"/>
      <c r="Q27" s="393">
        <f t="shared" si="5"/>
        <v>0</v>
      </c>
      <c r="R27" s="392">
        <f t="shared" si="0"/>
        <v>0</v>
      </c>
    </row>
    <row r="28" spans="1:18" x14ac:dyDescent="0.2">
      <c r="A28" s="612">
        <v>10</v>
      </c>
      <c r="B28" s="205" t="s">
        <v>77</v>
      </c>
      <c r="C28" s="207" t="s">
        <v>130</v>
      </c>
      <c r="D28" s="489"/>
      <c r="E28" s="231">
        <f t="shared" si="1"/>
        <v>0</v>
      </c>
      <c r="F28" s="197">
        <f>'2A melléklet'!D28+'2A melléklet'!E28+'2A melléklet'!F28</f>
        <v>0</v>
      </c>
      <c r="G28" s="203"/>
      <c r="H28" s="231">
        <f t="shared" si="2"/>
        <v>0</v>
      </c>
      <c r="I28" s="200">
        <f>'2A melléklet'!G28+'2A melléklet'!H28+'2A melléklet'!I28</f>
        <v>0</v>
      </c>
      <c r="J28" s="199"/>
      <c r="K28" s="231">
        <f t="shared" si="3"/>
        <v>0</v>
      </c>
      <c r="L28" s="197">
        <f>'2A melléklet'!J28+'2A melléklet'!K28+'2A melléklet'!L28</f>
        <v>0</v>
      </c>
      <c r="M28" s="203"/>
      <c r="N28" s="231">
        <f t="shared" si="4"/>
        <v>0</v>
      </c>
      <c r="O28" s="200">
        <f>'2A melléklet'!M28+'2A melléklet'!N28+'2A melléklet'!O28</f>
        <v>0</v>
      </c>
      <c r="P28" s="492"/>
      <c r="Q28" s="391">
        <f t="shared" si="5"/>
        <v>0</v>
      </c>
      <c r="R28" s="392">
        <f t="shared" si="0"/>
        <v>0</v>
      </c>
    </row>
    <row r="29" spans="1:18" x14ac:dyDescent="0.2">
      <c r="A29" s="612">
        <v>11</v>
      </c>
      <c r="B29" s="205" t="s">
        <v>78</v>
      </c>
      <c r="C29" s="207" t="s">
        <v>130</v>
      </c>
      <c r="D29" s="489"/>
      <c r="E29" s="231">
        <f t="shared" si="1"/>
        <v>0</v>
      </c>
      <c r="F29" s="197">
        <f>'2A melléklet'!D29+'2A melléklet'!E29+'2A melléklet'!F29</f>
        <v>0</v>
      </c>
      <c r="G29" s="203"/>
      <c r="H29" s="231">
        <f t="shared" si="2"/>
        <v>0</v>
      </c>
      <c r="I29" s="200">
        <f>'2A melléklet'!G29+'2A melléklet'!H29+'2A melléklet'!I29</f>
        <v>0</v>
      </c>
      <c r="J29" s="199"/>
      <c r="K29" s="231">
        <f t="shared" si="3"/>
        <v>0</v>
      </c>
      <c r="L29" s="197">
        <f>'2A melléklet'!J29+'2A melléklet'!K29+'2A melléklet'!L29</f>
        <v>0</v>
      </c>
      <c r="M29" s="203"/>
      <c r="N29" s="231">
        <f t="shared" si="4"/>
        <v>0</v>
      </c>
      <c r="O29" s="200">
        <f>'2A melléklet'!M29+'2A melléklet'!N29+'2A melléklet'!O29</f>
        <v>0</v>
      </c>
      <c r="P29" s="492"/>
      <c r="Q29" s="393">
        <f t="shared" si="5"/>
        <v>0</v>
      </c>
      <c r="R29" s="392">
        <f t="shared" si="0"/>
        <v>0</v>
      </c>
    </row>
    <row r="30" spans="1:18" ht="21" x14ac:dyDescent="0.2">
      <c r="A30" s="612"/>
      <c r="B30" s="205" t="s">
        <v>81</v>
      </c>
      <c r="C30" s="207"/>
      <c r="D30" s="489"/>
      <c r="E30" s="231">
        <f t="shared" si="1"/>
        <v>0</v>
      </c>
      <c r="F30" s="197">
        <f>'2A melléklet'!D30+'2A melléklet'!E30+'2A melléklet'!F30</f>
        <v>0</v>
      </c>
      <c r="G30" s="203"/>
      <c r="H30" s="231">
        <f t="shared" si="2"/>
        <v>0</v>
      </c>
      <c r="I30" s="200">
        <f>'2A melléklet'!G30+'2A melléklet'!H30+'2A melléklet'!I30</f>
        <v>0</v>
      </c>
      <c r="J30" s="199"/>
      <c r="K30" s="231">
        <f t="shared" si="3"/>
        <v>0</v>
      </c>
      <c r="L30" s="197">
        <f>'2A melléklet'!J30+'2A melléklet'!K30+'2A melléklet'!L30</f>
        <v>0</v>
      </c>
      <c r="M30" s="203"/>
      <c r="N30" s="231">
        <f t="shared" si="4"/>
        <v>0</v>
      </c>
      <c r="O30" s="200">
        <f>'2A melléklet'!M30+'2A melléklet'!N30+'2A melléklet'!O30</f>
        <v>0</v>
      </c>
      <c r="P30" s="492"/>
      <c r="Q30" s="391">
        <f t="shared" si="5"/>
        <v>0</v>
      </c>
      <c r="R30" s="392">
        <f t="shared" si="0"/>
        <v>0</v>
      </c>
    </row>
    <row r="31" spans="1:18" x14ac:dyDescent="0.2">
      <c r="A31" s="612">
        <v>12</v>
      </c>
      <c r="B31" s="205" t="s">
        <v>131</v>
      </c>
      <c r="C31" s="207" t="s">
        <v>137</v>
      </c>
      <c r="D31" s="489"/>
      <c r="E31" s="231">
        <f t="shared" si="1"/>
        <v>0</v>
      </c>
      <c r="F31" s="197">
        <f>'2A melléklet'!D31+'2A melléklet'!E31+'2A melléklet'!F31</f>
        <v>0</v>
      </c>
      <c r="G31" s="203"/>
      <c r="H31" s="231">
        <f t="shared" si="2"/>
        <v>0</v>
      </c>
      <c r="I31" s="200">
        <f>'2A melléklet'!G31+'2A melléklet'!H31+'2A melléklet'!I31</f>
        <v>0</v>
      </c>
      <c r="J31" s="199"/>
      <c r="K31" s="231">
        <f t="shared" si="3"/>
        <v>0</v>
      </c>
      <c r="L31" s="197">
        <f>'2A melléklet'!J31+'2A melléklet'!K31+'2A melléklet'!L31</f>
        <v>0</v>
      </c>
      <c r="M31" s="203"/>
      <c r="N31" s="231">
        <f t="shared" si="4"/>
        <v>0</v>
      </c>
      <c r="O31" s="200">
        <f>'2A melléklet'!M31+'2A melléklet'!N31+'2A melléklet'!O31</f>
        <v>0</v>
      </c>
      <c r="P31" s="492"/>
      <c r="Q31" s="393">
        <f t="shared" si="5"/>
        <v>0</v>
      </c>
      <c r="R31" s="392">
        <f t="shared" si="0"/>
        <v>0</v>
      </c>
    </row>
    <row r="32" spans="1:18" s="184" customFormat="1" x14ac:dyDescent="0.2">
      <c r="A32" s="612">
        <v>13</v>
      </c>
      <c r="B32" s="205" t="s">
        <v>75</v>
      </c>
      <c r="C32" s="207" t="s">
        <v>138</v>
      </c>
      <c r="D32" s="489"/>
      <c r="E32" s="231">
        <f t="shared" si="1"/>
        <v>0</v>
      </c>
      <c r="F32" s="197">
        <f>'2A melléklet'!D32+'2A melléklet'!E32+'2A melléklet'!F32</f>
        <v>0</v>
      </c>
      <c r="G32" s="203"/>
      <c r="H32" s="231">
        <f t="shared" si="2"/>
        <v>0</v>
      </c>
      <c r="I32" s="200">
        <f>'2A melléklet'!G32+'2A melléklet'!H32+'2A melléklet'!I32</f>
        <v>0</v>
      </c>
      <c r="J32" s="199"/>
      <c r="K32" s="231">
        <f t="shared" si="3"/>
        <v>0</v>
      </c>
      <c r="L32" s="197">
        <f>'2A melléklet'!J32+'2A melléklet'!K32+'2A melléklet'!L32</f>
        <v>0</v>
      </c>
      <c r="M32" s="203"/>
      <c r="N32" s="231">
        <f t="shared" si="4"/>
        <v>0</v>
      </c>
      <c r="O32" s="200">
        <f>'2A melléklet'!M32+'2A melléklet'!N32+'2A melléklet'!O32</f>
        <v>0</v>
      </c>
      <c r="P32" s="492"/>
      <c r="Q32" s="391">
        <f t="shared" si="5"/>
        <v>0</v>
      </c>
      <c r="R32" s="392">
        <f t="shared" si="0"/>
        <v>0</v>
      </c>
    </row>
    <row r="33" spans="1:18" s="184" customFormat="1" ht="21" x14ac:dyDescent="0.2">
      <c r="A33" s="612">
        <v>14</v>
      </c>
      <c r="B33" s="205" t="s">
        <v>132</v>
      </c>
      <c r="C33" s="208" t="s">
        <v>139</v>
      </c>
      <c r="D33" s="489"/>
      <c r="E33" s="231">
        <f t="shared" si="1"/>
        <v>0</v>
      </c>
      <c r="F33" s="197">
        <f>'2A melléklet'!D33+'2A melléklet'!E33+'2A melléklet'!F33</f>
        <v>0</v>
      </c>
      <c r="G33" s="203"/>
      <c r="H33" s="231">
        <f t="shared" si="2"/>
        <v>0</v>
      </c>
      <c r="I33" s="200">
        <f>'2A melléklet'!G33+'2A melléklet'!H33+'2A melléklet'!I33</f>
        <v>0</v>
      </c>
      <c r="J33" s="199"/>
      <c r="K33" s="231">
        <f t="shared" si="3"/>
        <v>0</v>
      </c>
      <c r="L33" s="197">
        <f>'2A melléklet'!J33+'2A melléklet'!K33+'2A melléklet'!L33</f>
        <v>0</v>
      </c>
      <c r="M33" s="203"/>
      <c r="N33" s="231">
        <f t="shared" si="4"/>
        <v>0</v>
      </c>
      <c r="O33" s="200">
        <f>'2A melléklet'!M33+'2A melléklet'!N33+'2A melléklet'!O33</f>
        <v>0</v>
      </c>
      <c r="P33" s="492"/>
      <c r="Q33" s="393">
        <f t="shared" si="5"/>
        <v>0</v>
      </c>
      <c r="R33" s="392">
        <f t="shared" si="0"/>
        <v>0</v>
      </c>
    </row>
    <row r="34" spans="1:18" s="184" customFormat="1" x14ac:dyDescent="0.2">
      <c r="A34" s="612"/>
      <c r="B34" s="206" t="s">
        <v>49</v>
      </c>
      <c r="C34" s="206"/>
      <c r="D34" s="490">
        <v>51667000</v>
      </c>
      <c r="E34" s="231">
        <f t="shared" si="1"/>
        <v>0</v>
      </c>
      <c r="F34" s="198">
        <f>'2A melléklet'!D34+'2A melléklet'!E34+'2A melléklet'!F34</f>
        <v>51667000</v>
      </c>
      <c r="G34" s="277">
        <v>8253000</v>
      </c>
      <c r="H34" s="231">
        <f t="shared" si="2"/>
        <v>0</v>
      </c>
      <c r="I34" s="201">
        <f>'2A melléklet'!G34+'2A melléklet'!H34+'2A melléklet'!I34</f>
        <v>8253000</v>
      </c>
      <c r="J34" s="490">
        <v>63000</v>
      </c>
      <c r="K34" s="231">
        <f t="shared" si="3"/>
        <v>0</v>
      </c>
      <c r="L34" s="198">
        <f>'2A melléklet'!J34+'2A melléklet'!K34+'2A melléklet'!L34</f>
        <v>63000</v>
      </c>
      <c r="M34" s="277">
        <v>173000</v>
      </c>
      <c r="N34" s="231">
        <f t="shared" si="4"/>
        <v>0</v>
      </c>
      <c r="O34" s="201">
        <f>'2A melléklet'!M34+'2A melléklet'!N34+'2A melléklet'!O34</f>
        <v>173000</v>
      </c>
      <c r="P34" s="493">
        <v>60156000</v>
      </c>
      <c r="Q34" s="391">
        <f t="shared" si="5"/>
        <v>0</v>
      </c>
      <c r="R34" s="392">
        <f t="shared" si="0"/>
        <v>60156000</v>
      </c>
    </row>
    <row r="35" spans="1:18" ht="21.75" thickBot="1" x14ac:dyDescent="0.25">
      <c r="A35" s="613"/>
      <c r="B35" s="209" t="s">
        <v>93</v>
      </c>
      <c r="C35" s="209"/>
      <c r="D35" s="491">
        <v>755598000</v>
      </c>
      <c r="E35" s="606">
        <f t="shared" si="1"/>
        <v>253620120</v>
      </c>
      <c r="F35" s="204">
        <f>'2A melléklet'!D35+'2A melléklet'!E35+'2A melléklet'!F35</f>
        <v>1009218120</v>
      </c>
      <c r="G35" s="278">
        <v>8486000</v>
      </c>
      <c r="H35" s="606">
        <f t="shared" si="2"/>
        <v>0</v>
      </c>
      <c r="I35" s="202">
        <f>'2A melléklet'!G35+'2A melléklet'!H35+'2A melléklet'!I35</f>
        <v>8486000</v>
      </c>
      <c r="J35" s="491">
        <v>383000</v>
      </c>
      <c r="K35" s="606">
        <f t="shared" si="3"/>
        <v>0</v>
      </c>
      <c r="L35" s="204">
        <f>'2A melléklet'!J35+'2A melléklet'!K35+'2A melléklet'!L35</f>
        <v>383000</v>
      </c>
      <c r="M35" s="278">
        <v>63772000</v>
      </c>
      <c r="N35" s="606">
        <f t="shared" si="4"/>
        <v>0</v>
      </c>
      <c r="O35" s="202">
        <f>'2A melléklet'!M35+'2A melléklet'!N35+'2A melléklet'!O35</f>
        <v>63772000</v>
      </c>
      <c r="P35" s="494">
        <f>P17+P22+P34</f>
        <v>828239000</v>
      </c>
      <c r="Q35" s="607">
        <f t="shared" si="5"/>
        <v>253620120</v>
      </c>
      <c r="R35" s="394">
        <f t="shared" si="0"/>
        <v>1081859120</v>
      </c>
    </row>
    <row r="36" spans="1:18" x14ac:dyDescent="0.2">
      <c r="P36" s="579"/>
    </row>
  </sheetData>
  <sheetProtection algorithmName="SHA-512" hashValue="1FTaMJP1r6VNdfku/lY7457NttthS7VcG87oMbZiZE7iqI1g9u3DV2rkuBuBa0VCkys/Cya7Bzv+II22D5Ifyg==" saltValue="jb8W4AA3Ku4ZiEkv9lCwJw==" spinCount="100000" sheet="1" objects="1" scenarios="1"/>
  <mergeCells count="18">
    <mergeCell ref="A1:R1"/>
    <mergeCell ref="A2:Q2"/>
    <mergeCell ref="A3:R3"/>
    <mergeCell ref="A5:R5"/>
    <mergeCell ref="D8:F8"/>
    <mergeCell ref="G8:I8"/>
    <mergeCell ref="A7:R7"/>
    <mergeCell ref="A4:J4"/>
    <mergeCell ref="J8:L8"/>
    <mergeCell ref="M8:O8"/>
    <mergeCell ref="P8:R8"/>
    <mergeCell ref="A6:J6"/>
    <mergeCell ref="M9:O10"/>
    <mergeCell ref="P9:R10"/>
    <mergeCell ref="J9:L10"/>
    <mergeCell ref="C9:C11"/>
    <mergeCell ref="D9:F10"/>
    <mergeCell ref="G9:I10"/>
  </mergeCells>
  <phoneticPr fontId="21" type="noConversion"/>
  <printOptions horizontalCentered="1"/>
  <pageMargins left="0" right="0" top="0.48333333333333334" bottom="0" header="0.51181102362204722" footer="0"/>
  <pageSetup paperSize="9" scale="80" orientation="landscape" r:id="rId1"/>
  <headerFooter alignWithMargins="0"/>
  <ignoredErrors>
    <ignoredError sqref="L1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AW29"/>
  <sheetViews>
    <sheetView tabSelected="1" topLeftCell="A7" workbookViewId="0">
      <selection activeCell="A21" sqref="A21:A22"/>
    </sheetView>
  </sheetViews>
  <sheetFormatPr defaultRowHeight="12.75" x14ac:dyDescent="0.2"/>
  <cols>
    <col min="1" max="1" width="59.42578125" bestFit="1" customWidth="1"/>
    <col min="2" max="2" width="14.42578125" customWidth="1"/>
  </cols>
  <sheetData>
    <row r="1" spans="1:49" s="70" customFormat="1" ht="27.75" customHeight="1" x14ac:dyDescent="0.2">
      <c r="A1" s="1221" t="s">
        <v>424</v>
      </c>
      <c r="B1" s="1221"/>
      <c r="C1" s="1221"/>
      <c r="D1" s="1221"/>
      <c r="E1" s="1221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2" t="s">
        <v>425</v>
      </c>
      <c r="B3" s="1223"/>
      <c r="C3" s="1223"/>
      <c r="D3" s="1223"/>
      <c r="E3" s="1223"/>
      <c r="F3" s="655"/>
      <c r="G3" s="655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1.25" customHeight="1" x14ac:dyDescent="0.25">
      <c r="A5" s="1226" t="s">
        <v>469</v>
      </c>
      <c r="B5" s="1227"/>
      <c r="C5" s="1227"/>
      <c r="D5" s="1227"/>
      <c r="E5" s="1227"/>
      <c r="F5" s="877"/>
      <c r="G5" s="87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94" t="s">
        <v>379</v>
      </c>
      <c r="B6" s="994"/>
      <c r="C6" s="994"/>
      <c r="D6" s="994"/>
      <c r="E6" s="994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15" x14ac:dyDescent="0.2">
      <c r="A7" s="1255"/>
      <c r="B7" s="1256" t="s">
        <v>338</v>
      </c>
      <c r="C7" s="1256"/>
      <c r="D7" s="1256"/>
      <c r="E7" s="1257"/>
    </row>
    <row r="8" spans="1:49" ht="14.25" customHeight="1" x14ac:dyDescent="0.2">
      <c r="A8" s="1242"/>
      <c r="B8" s="1258">
        <v>2020</v>
      </c>
      <c r="C8" s="1258">
        <v>2021</v>
      </c>
      <c r="D8" s="1258">
        <v>2022</v>
      </c>
      <c r="E8" s="1252">
        <v>2023</v>
      </c>
    </row>
    <row r="9" spans="1:49" ht="15" customHeight="1" x14ac:dyDescent="0.2">
      <c r="A9" s="1242"/>
      <c r="B9" s="1258"/>
      <c r="C9" s="1258"/>
      <c r="D9" s="1258"/>
      <c r="E9" s="1252"/>
    </row>
    <row r="10" spans="1:49" ht="15" x14ac:dyDescent="0.2">
      <c r="A10" s="933" t="s">
        <v>339</v>
      </c>
      <c r="B10" s="1253"/>
      <c r="C10" s="1253"/>
      <c r="D10" s="1253"/>
      <c r="E10" s="1254"/>
    </row>
    <row r="11" spans="1:49" x14ac:dyDescent="0.2">
      <c r="A11" s="1241" t="s">
        <v>342</v>
      </c>
      <c r="B11" s="1244">
        <v>80100</v>
      </c>
      <c r="C11" s="1244">
        <v>80100</v>
      </c>
      <c r="D11" s="1244">
        <v>80100</v>
      </c>
      <c r="E11" s="1249">
        <v>80100</v>
      </c>
    </row>
    <row r="12" spans="1:49" x14ac:dyDescent="0.2">
      <c r="A12" s="1241"/>
      <c r="B12" s="1243"/>
      <c r="C12" s="1244"/>
      <c r="D12" s="1243"/>
      <c r="E12" s="1249"/>
    </row>
    <row r="13" spans="1:49" x14ac:dyDescent="0.2">
      <c r="A13" s="1241" t="s">
        <v>343</v>
      </c>
      <c r="B13" s="1244">
        <v>17780</v>
      </c>
      <c r="C13" s="1244">
        <v>17780</v>
      </c>
      <c r="D13" s="1244">
        <v>17780</v>
      </c>
      <c r="E13" s="1249">
        <v>17780</v>
      </c>
    </row>
    <row r="14" spans="1:49" ht="15" customHeight="1" x14ac:dyDescent="0.2">
      <c r="A14" s="1241"/>
      <c r="B14" s="1243"/>
      <c r="C14" s="1244"/>
      <c r="D14" s="1243"/>
      <c r="E14" s="1249"/>
    </row>
    <row r="15" spans="1:49" ht="24.75" customHeight="1" x14ac:dyDescent="0.2">
      <c r="A15" s="1241"/>
      <c r="B15" s="1243"/>
      <c r="C15" s="1244"/>
      <c r="D15" s="1243"/>
      <c r="E15" s="1249"/>
    </row>
    <row r="16" spans="1:49" ht="15" x14ac:dyDescent="0.2">
      <c r="A16" s="934" t="s">
        <v>344</v>
      </c>
      <c r="B16" s="932">
        <v>0</v>
      </c>
      <c r="C16" s="932">
        <v>0</v>
      </c>
      <c r="D16" s="932">
        <v>0</v>
      </c>
      <c r="E16" s="935">
        <v>0</v>
      </c>
    </row>
    <row r="17" spans="1:5" x14ac:dyDescent="0.2">
      <c r="A17" s="1241" t="s">
        <v>345</v>
      </c>
      <c r="B17" s="1243">
        <v>0</v>
      </c>
      <c r="C17" s="1244">
        <v>0</v>
      </c>
      <c r="D17" s="1243">
        <v>0</v>
      </c>
      <c r="E17" s="1249">
        <v>0</v>
      </c>
    </row>
    <row r="18" spans="1:5" ht="57" customHeight="1" x14ac:dyDescent="0.2">
      <c r="A18" s="1242"/>
      <c r="B18" s="1243"/>
      <c r="C18" s="1244"/>
      <c r="D18" s="1243"/>
      <c r="E18" s="1249"/>
    </row>
    <row r="19" spans="1:5" ht="15" x14ac:dyDescent="0.2">
      <c r="A19" s="934" t="s">
        <v>346</v>
      </c>
      <c r="B19" s="932" t="s">
        <v>340</v>
      </c>
      <c r="C19" s="932">
        <v>0</v>
      </c>
      <c r="D19" s="932">
        <v>0</v>
      </c>
      <c r="E19" s="935">
        <v>0</v>
      </c>
    </row>
    <row r="20" spans="1:5" ht="15" x14ac:dyDescent="0.2">
      <c r="A20" s="934" t="s">
        <v>347</v>
      </c>
      <c r="B20" s="932">
        <v>0</v>
      </c>
      <c r="C20" s="932">
        <v>0</v>
      </c>
      <c r="D20" s="932">
        <v>0</v>
      </c>
      <c r="E20" s="935">
        <v>0</v>
      </c>
    </row>
    <row r="21" spans="1:5" ht="12.75" customHeight="1" x14ac:dyDescent="0.2">
      <c r="A21" s="1245" t="s">
        <v>341</v>
      </c>
      <c r="B21" s="1247">
        <f>SUM(B11:B20)</f>
        <v>97880</v>
      </c>
      <c r="C21" s="1247">
        <f t="shared" ref="C21:E21" si="0">SUM(C11:C20)</f>
        <v>97880</v>
      </c>
      <c r="D21" s="1247">
        <f t="shared" si="0"/>
        <v>97880</v>
      </c>
      <c r="E21" s="1250">
        <f t="shared" si="0"/>
        <v>97880</v>
      </c>
    </row>
    <row r="22" spans="1:5" ht="13.5" customHeight="1" thickBot="1" x14ac:dyDescent="0.25">
      <c r="A22" s="1246"/>
      <c r="B22" s="1248"/>
      <c r="C22" s="1248"/>
      <c r="D22" s="1248"/>
      <c r="E22" s="1251"/>
    </row>
    <row r="29" spans="1:5" ht="15" customHeight="1" x14ac:dyDescent="0.2"/>
  </sheetData>
  <mergeCells count="31">
    <mergeCell ref="A1:E1"/>
    <mergeCell ref="A3:E3"/>
    <mergeCell ref="A5:E5"/>
    <mergeCell ref="A6:E6"/>
    <mergeCell ref="A7:A9"/>
    <mergeCell ref="B7:E7"/>
    <mergeCell ref="B8:B9"/>
    <mergeCell ref="C8:C9"/>
    <mergeCell ref="D8:D9"/>
    <mergeCell ref="A11:A12"/>
    <mergeCell ref="B11:B12"/>
    <mergeCell ref="C11:C12"/>
    <mergeCell ref="D11:D12"/>
    <mergeCell ref="A13:A15"/>
    <mergeCell ref="B13:B15"/>
    <mergeCell ref="C13:C15"/>
    <mergeCell ref="D13:D15"/>
    <mergeCell ref="E11:E12"/>
    <mergeCell ref="E13:E15"/>
    <mergeCell ref="E17:E18"/>
    <mergeCell ref="E21:E22"/>
    <mergeCell ref="E8:E9"/>
    <mergeCell ref="B10:E10"/>
    <mergeCell ref="A17:A18"/>
    <mergeCell ref="B17:B18"/>
    <mergeCell ref="C17:C18"/>
    <mergeCell ref="D17:D18"/>
    <mergeCell ref="A21:A22"/>
    <mergeCell ref="B21:B22"/>
    <mergeCell ref="C21:C22"/>
    <mergeCell ref="D21:D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AW33"/>
  <sheetViews>
    <sheetView workbookViewId="0">
      <selection activeCell="A6" sqref="A6:O6"/>
    </sheetView>
  </sheetViews>
  <sheetFormatPr defaultRowHeight="12.75" x14ac:dyDescent="0.2"/>
  <cols>
    <col min="1" max="1" width="2.5703125" style="939" customWidth="1"/>
    <col min="2" max="2" width="21.5703125" bestFit="1" customWidth="1"/>
    <col min="15" max="15" width="11.42578125" bestFit="1" customWidth="1"/>
    <col min="16" max="16" width="9.7109375" bestFit="1" customWidth="1"/>
  </cols>
  <sheetData>
    <row r="1" spans="1:49" s="70" customFormat="1" ht="27.75" customHeight="1" x14ac:dyDescent="0.2">
      <c r="A1" s="1221" t="s">
        <v>431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1221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50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1" t="s">
        <v>432</v>
      </c>
      <c r="B3" s="1221"/>
      <c r="C3" s="1221"/>
      <c r="D3" s="1221"/>
      <c r="E3" s="1221"/>
      <c r="F3" s="1221"/>
      <c r="G3" s="1221"/>
      <c r="H3" s="1221"/>
      <c r="I3" s="1221"/>
      <c r="J3" s="1221"/>
      <c r="K3" s="1221"/>
      <c r="L3" s="1221"/>
      <c r="M3" s="1221"/>
      <c r="N3" s="1221"/>
      <c r="O3" s="1221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0"/>
      <c r="B4" s="650"/>
      <c r="C4" s="650"/>
      <c r="D4" s="650"/>
      <c r="E4" s="650"/>
      <c r="F4" s="650"/>
      <c r="G4" s="650"/>
      <c r="H4" s="650"/>
      <c r="I4" s="650"/>
      <c r="J4" s="650"/>
      <c r="K4" s="949"/>
      <c r="L4" s="949"/>
      <c r="M4" s="949"/>
      <c r="N4" s="949"/>
      <c r="O4" s="949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12.75" customHeight="1" x14ac:dyDescent="0.25">
      <c r="A5" s="1135" t="s">
        <v>426</v>
      </c>
      <c r="B5" s="1135"/>
      <c r="C5" s="1135"/>
      <c r="D5" s="1135"/>
      <c r="E5" s="1135"/>
      <c r="F5" s="1135"/>
      <c r="G5" s="1135"/>
      <c r="H5" s="1135"/>
      <c r="I5" s="1135"/>
      <c r="J5" s="1135"/>
      <c r="K5" s="1135"/>
      <c r="L5" s="1135"/>
      <c r="M5" s="1135"/>
      <c r="N5" s="1135"/>
      <c r="O5" s="1135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x14ac:dyDescent="0.2">
      <c r="A6" s="994" t="s">
        <v>379</v>
      </c>
      <c r="B6" s="994"/>
      <c r="C6" s="994"/>
      <c r="D6" s="994"/>
      <c r="E6" s="994"/>
      <c r="F6" s="994"/>
      <c r="G6" s="994"/>
      <c r="H6" s="994"/>
      <c r="I6" s="994"/>
      <c r="J6" s="994"/>
      <c r="K6" s="994"/>
      <c r="L6" s="994"/>
      <c r="M6" s="994"/>
      <c r="N6" s="994"/>
      <c r="O6" s="994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938"/>
      <c r="B7" s="940" t="s">
        <v>111</v>
      </c>
      <c r="C7" s="941" t="s">
        <v>351</v>
      </c>
      <c r="D7" s="941" t="s">
        <v>352</v>
      </c>
      <c r="E7" s="941" t="s">
        <v>353</v>
      </c>
      <c r="F7" s="941" t="s">
        <v>354</v>
      </c>
      <c r="G7" s="941" t="s">
        <v>355</v>
      </c>
      <c r="H7" s="941" t="s">
        <v>25</v>
      </c>
      <c r="I7" s="941" t="s">
        <v>26</v>
      </c>
      <c r="J7" s="941" t="s">
        <v>356</v>
      </c>
      <c r="K7" s="941" t="s">
        <v>28</v>
      </c>
      <c r="L7" s="941" t="s">
        <v>357</v>
      </c>
      <c r="M7" s="941" t="s">
        <v>358</v>
      </c>
      <c r="N7" s="941" t="s">
        <v>359</v>
      </c>
      <c r="O7" s="941" t="s">
        <v>32</v>
      </c>
    </row>
    <row r="8" spans="1:49" x14ac:dyDescent="0.2">
      <c r="A8" s="938"/>
      <c r="B8" s="942" t="s">
        <v>360</v>
      </c>
      <c r="C8" s="943">
        <v>80232</v>
      </c>
      <c r="D8" s="943">
        <f>C33</f>
        <v>66853</v>
      </c>
      <c r="E8" s="943">
        <f>D33</f>
        <v>56990</v>
      </c>
      <c r="F8" s="943">
        <f t="shared" ref="F8:N8" si="0">E33</f>
        <v>21477</v>
      </c>
      <c r="G8" s="943">
        <f t="shared" si="0"/>
        <v>7310</v>
      </c>
      <c r="H8" s="943">
        <f t="shared" si="0"/>
        <v>-4674</v>
      </c>
      <c r="I8" s="943">
        <f t="shared" si="0"/>
        <v>-17594</v>
      </c>
      <c r="J8" s="943">
        <f t="shared" si="0"/>
        <v>-33152</v>
      </c>
      <c r="K8" s="943">
        <f t="shared" si="0"/>
        <v>-33346</v>
      </c>
      <c r="L8" s="943">
        <f t="shared" si="0"/>
        <v>6491</v>
      </c>
      <c r="M8" s="943">
        <f t="shared" si="0"/>
        <v>14363</v>
      </c>
      <c r="N8" s="943">
        <f t="shared" si="0"/>
        <v>18494</v>
      </c>
      <c r="O8" s="943">
        <f>SUM(C8:N8)</f>
        <v>183444</v>
      </c>
    </row>
    <row r="9" spans="1:49" x14ac:dyDescent="0.2">
      <c r="A9" s="938"/>
      <c r="B9" s="1271" t="s">
        <v>361</v>
      </c>
      <c r="C9" s="1272"/>
      <c r="D9" s="1272"/>
      <c r="E9" s="1272"/>
      <c r="F9" s="1272"/>
      <c r="G9" s="1272"/>
      <c r="H9" s="1272"/>
      <c r="I9" s="1272"/>
      <c r="J9" s="1272"/>
      <c r="K9" s="1272"/>
      <c r="L9" s="1272"/>
      <c r="M9" s="1272"/>
      <c r="N9" s="1272"/>
      <c r="O9" s="1273"/>
    </row>
    <row r="10" spans="1:49" x14ac:dyDescent="0.2">
      <c r="A10" s="938"/>
      <c r="B10" s="1274"/>
      <c r="C10" s="1275"/>
      <c r="D10" s="1275"/>
      <c r="E10" s="1275"/>
      <c r="F10" s="1275"/>
      <c r="G10" s="1275"/>
      <c r="H10" s="1275"/>
      <c r="I10" s="1275"/>
      <c r="J10" s="1275"/>
      <c r="K10" s="1275"/>
      <c r="L10" s="1275"/>
      <c r="M10" s="1275"/>
      <c r="N10" s="1275"/>
      <c r="O10" s="1276"/>
    </row>
    <row r="11" spans="1:49" x14ac:dyDescent="0.2">
      <c r="A11" s="938"/>
      <c r="B11" s="944" t="s">
        <v>362</v>
      </c>
      <c r="C11" s="945">
        <v>58258</v>
      </c>
      <c r="D11" s="945">
        <v>41740</v>
      </c>
      <c r="E11" s="945">
        <v>41740</v>
      </c>
      <c r="F11" s="945">
        <v>41741</v>
      </c>
      <c r="G11" s="945">
        <v>41740</v>
      </c>
      <c r="H11" s="945">
        <v>41740</v>
      </c>
      <c r="I11" s="945">
        <v>41741</v>
      </c>
      <c r="J11" s="945">
        <v>41740</v>
      </c>
      <c r="K11" s="945">
        <v>41740</v>
      </c>
      <c r="L11" s="945">
        <v>41741</v>
      </c>
      <c r="M11" s="945">
        <v>41741</v>
      </c>
      <c r="N11" s="945">
        <v>41742</v>
      </c>
      <c r="O11" s="945">
        <f>SUM(C11:N11)</f>
        <v>517404</v>
      </c>
    </row>
    <row r="12" spans="1:49" x14ac:dyDescent="0.2">
      <c r="A12" s="938"/>
      <c r="B12" s="944" t="s">
        <v>363</v>
      </c>
      <c r="C12" s="945">
        <v>8567</v>
      </c>
      <c r="D12" s="945">
        <v>8567</v>
      </c>
      <c r="E12" s="945">
        <v>41740</v>
      </c>
      <c r="F12" s="945">
        <v>923</v>
      </c>
      <c r="G12" s="945">
        <v>923</v>
      </c>
      <c r="H12" s="945">
        <v>1204</v>
      </c>
      <c r="I12" s="945">
        <v>2242</v>
      </c>
      <c r="J12" s="945">
        <v>923</v>
      </c>
      <c r="K12" s="945">
        <v>923</v>
      </c>
      <c r="L12" s="945">
        <v>923</v>
      </c>
      <c r="M12" s="945">
        <v>2242</v>
      </c>
      <c r="N12" s="945">
        <v>923</v>
      </c>
      <c r="O12" s="945">
        <f t="shared" ref="O12:O17" si="1">SUM(C12:N12)</f>
        <v>70100</v>
      </c>
    </row>
    <row r="13" spans="1:49" x14ac:dyDescent="0.2">
      <c r="A13" s="938"/>
      <c r="B13" s="944" t="s">
        <v>56</v>
      </c>
      <c r="C13" s="945">
        <v>991</v>
      </c>
      <c r="D13" s="945">
        <v>1171</v>
      </c>
      <c r="E13" s="945">
        <v>41740</v>
      </c>
      <c r="F13" s="945">
        <v>2072</v>
      </c>
      <c r="G13" s="945">
        <v>2794</v>
      </c>
      <c r="H13" s="945">
        <v>990</v>
      </c>
      <c r="I13" s="945">
        <v>1081</v>
      </c>
      <c r="J13" s="945">
        <v>721</v>
      </c>
      <c r="K13" s="945">
        <v>34508</v>
      </c>
      <c r="L13" s="945">
        <v>2883</v>
      </c>
      <c r="M13" s="945">
        <v>992</v>
      </c>
      <c r="N13" s="945">
        <v>3784</v>
      </c>
      <c r="O13" s="945">
        <f t="shared" si="1"/>
        <v>93727</v>
      </c>
    </row>
    <row r="14" spans="1:49" x14ac:dyDescent="0.2">
      <c r="A14" s="938"/>
      <c r="B14" s="944" t="s">
        <v>364</v>
      </c>
      <c r="C14" s="945">
        <v>9471</v>
      </c>
      <c r="D14" s="945">
        <v>9471</v>
      </c>
      <c r="E14" s="945">
        <v>41740</v>
      </c>
      <c r="F14" s="945">
        <v>9471</v>
      </c>
      <c r="G14" s="945">
        <v>9471</v>
      </c>
      <c r="H14" s="945">
        <v>9471</v>
      </c>
      <c r="I14" s="945">
        <v>9471</v>
      </c>
      <c r="J14" s="945">
        <v>9471</v>
      </c>
      <c r="K14" s="945">
        <v>9471</v>
      </c>
      <c r="L14" s="945">
        <v>9471</v>
      </c>
      <c r="M14" s="945">
        <v>9471</v>
      </c>
      <c r="N14" s="945">
        <v>9471</v>
      </c>
      <c r="O14" s="945">
        <f t="shared" si="1"/>
        <v>145921</v>
      </c>
    </row>
    <row r="15" spans="1:49" x14ac:dyDescent="0.2">
      <c r="A15" s="938"/>
      <c r="B15" s="944" t="s">
        <v>365</v>
      </c>
      <c r="C15" s="945">
        <v>833</v>
      </c>
      <c r="D15" s="945">
        <v>833</v>
      </c>
      <c r="E15" s="945">
        <v>41740</v>
      </c>
      <c r="F15" s="945">
        <v>833</v>
      </c>
      <c r="G15" s="945">
        <v>833</v>
      </c>
      <c r="H15" s="945">
        <v>834</v>
      </c>
      <c r="I15" s="945">
        <f>833</f>
        <v>833</v>
      </c>
      <c r="J15" s="945">
        <f>833+19472</f>
        <v>20305</v>
      </c>
      <c r="K15" s="945">
        <f>834+19472</f>
        <v>20306</v>
      </c>
      <c r="L15" s="945">
        <f>833+19472</f>
        <v>20305</v>
      </c>
      <c r="M15" s="945">
        <f>833+19472</f>
        <v>20305</v>
      </c>
      <c r="N15" s="945">
        <f>834+19472-14845</f>
        <v>5461</v>
      </c>
      <c r="O15" s="945">
        <f t="shared" si="1"/>
        <v>133421</v>
      </c>
    </row>
    <row r="16" spans="1:49" x14ac:dyDescent="0.2">
      <c r="A16" s="938"/>
      <c r="B16" s="944" t="s">
        <v>366</v>
      </c>
      <c r="C16" s="945">
        <v>0</v>
      </c>
      <c r="D16" s="945">
        <v>0</v>
      </c>
      <c r="E16" s="945">
        <v>41740</v>
      </c>
      <c r="F16" s="945">
        <v>0</v>
      </c>
      <c r="G16" s="945">
        <v>0</v>
      </c>
      <c r="H16" s="945">
        <v>0</v>
      </c>
      <c r="I16" s="945">
        <v>0</v>
      </c>
      <c r="J16" s="945">
        <v>0</v>
      </c>
      <c r="K16" s="945">
        <v>0</v>
      </c>
      <c r="L16" s="945">
        <v>0</v>
      </c>
      <c r="M16" s="945">
        <v>0</v>
      </c>
      <c r="N16" s="945">
        <v>0</v>
      </c>
      <c r="O16" s="945">
        <f t="shared" si="1"/>
        <v>41740</v>
      </c>
    </row>
    <row r="17" spans="1:17" x14ac:dyDescent="0.2">
      <c r="A17" s="938"/>
      <c r="B17" s="946" t="s">
        <v>4</v>
      </c>
      <c r="C17" s="947">
        <f>SUM(C11:C16)</f>
        <v>78120</v>
      </c>
      <c r="D17" s="947">
        <f t="shared" ref="D17:N17" si="2">SUM(D11:D16)</f>
        <v>61782</v>
      </c>
      <c r="E17" s="945">
        <v>41740</v>
      </c>
      <c r="F17" s="947">
        <f t="shared" si="2"/>
        <v>55040</v>
      </c>
      <c r="G17" s="947">
        <f t="shared" si="2"/>
        <v>55761</v>
      </c>
      <c r="H17" s="947">
        <f t="shared" si="2"/>
        <v>54239</v>
      </c>
      <c r="I17" s="947">
        <f t="shared" si="2"/>
        <v>55368</v>
      </c>
      <c r="J17" s="947">
        <f t="shared" si="2"/>
        <v>73160</v>
      </c>
      <c r="K17" s="947">
        <f t="shared" si="2"/>
        <v>106948</v>
      </c>
      <c r="L17" s="947">
        <f t="shared" si="2"/>
        <v>75323</v>
      </c>
      <c r="M17" s="947">
        <f t="shared" si="2"/>
        <v>74751</v>
      </c>
      <c r="N17" s="947">
        <f t="shared" si="2"/>
        <v>61381</v>
      </c>
      <c r="O17" s="947">
        <f t="shared" si="1"/>
        <v>793613</v>
      </c>
    </row>
    <row r="18" spans="1:17" x14ac:dyDescent="0.2">
      <c r="A18" s="938"/>
      <c r="B18" s="1259"/>
      <c r="C18" s="1260"/>
      <c r="D18" s="1260"/>
      <c r="E18" s="1260"/>
      <c r="F18" s="1260"/>
      <c r="G18" s="1260"/>
      <c r="H18" s="1260"/>
      <c r="I18" s="1260"/>
      <c r="J18" s="1260"/>
      <c r="K18" s="1260"/>
      <c r="L18" s="1260"/>
      <c r="M18" s="1260"/>
      <c r="N18" s="1260"/>
      <c r="O18" s="1261"/>
    </row>
    <row r="19" spans="1:17" x14ac:dyDescent="0.2">
      <c r="A19" s="938"/>
      <c r="B19" s="948" t="s">
        <v>367</v>
      </c>
      <c r="C19" s="943">
        <f t="shared" ref="C19:O19" si="3">C8+C17</f>
        <v>158352</v>
      </c>
      <c r="D19" s="943">
        <f t="shared" si="3"/>
        <v>128635</v>
      </c>
      <c r="E19" s="943">
        <f t="shared" si="3"/>
        <v>98730</v>
      </c>
      <c r="F19" s="943">
        <f t="shared" si="3"/>
        <v>76517</v>
      </c>
      <c r="G19" s="943">
        <f t="shared" si="3"/>
        <v>63071</v>
      </c>
      <c r="H19" s="943">
        <f t="shared" si="3"/>
        <v>49565</v>
      </c>
      <c r="I19" s="943">
        <f t="shared" si="3"/>
        <v>37774</v>
      </c>
      <c r="J19" s="943">
        <f t="shared" si="3"/>
        <v>40008</v>
      </c>
      <c r="K19" s="943">
        <f t="shared" si="3"/>
        <v>73602</v>
      </c>
      <c r="L19" s="943">
        <f t="shared" si="3"/>
        <v>81814</v>
      </c>
      <c r="M19" s="943">
        <f t="shared" si="3"/>
        <v>89114</v>
      </c>
      <c r="N19" s="943">
        <f t="shared" si="3"/>
        <v>79875</v>
      </c>
      <c r="O19" s="943">
        <f t="shared" si="3"/>
        <v>977057</v>
      </c>
    </row>
    <row r="20" spans="1:17" x14ac:dyDescent="0.2">
      <c r="A20" s="938"/>
      <c r="B20" s="1265" t="s">
        <v>368</v>
      </c>
      <c r="C20" s="1266"/>
      <c r="D20" s="1266"/>
      <c r="E20" s="1266"/>
      <c r="F20" s="1266"/>
      <c r="G20" s="1266"/>
      <c r="H20" s="1266"/>
      <c r="I20" s="1266"/>
      <c r="J20" s="1266"/>
      <c r="K20" s="1266"/>
      <c r="L20" s="1266"/>
      <c r="M20" s="1266"/>
      <c r="N20" s="1266"/>
      <c r="O20" s="1267"/>
    </row>
    <row r="21" spans="1:17" x14ac:dyDescent="0.2">
      <c r="A21" s="938"/>
      <c r="B21" s="1268"/>
      <c r="C21" s="1269"/>
      <c r="D21" s="1269"/>
      <c r="E21" s="1269"/>
      <c r="F21" s="1269"/>
      <c r="G21" s="1269"/>
      <c r="H21" s="1269"/>
      <c r="I21" s="1269"/>
      <c r="J21" s="1269"/>
      <c r="K21" s="1269"/>
      <c r="L21" s="1269"/>
      <c r="M21" s="1269"/>
      <c r="N21" s="1269"/>
      <c r="O21" s="1270"/>
    </row>
    <row r="22" spans="1:17" x14ac:dyDescent="0.2">
      <c r="A22" s="938"/>
      <c r="B22" s="944" t="s">
        <v>369</v>
      </c>
      <c r="C22" s="945">
        <f>33210-2219</f>
        <v>30991</v>
      </c>
      <c r="D22" s="945">
        <f>34261-2219</f>
        <v>32042</v>
      </c>
      <c r="E22" s="945">
        <f>34261+6500-2219</f>
        <v>38542</v>
      </c>
      <c r="F22" s="945">
        <f>28556+6500-2219</f>
        <v>32837</v>
      </c>
      <c r="G22" s="945">
        <f>28556+6500-2219</f>
        <v>32837</v>
      </c>
      <c r="H22" s="945">
        <f>28557+6500-2219</f>
        <v>32838</v>
      </c>
      <c r="I22" s="945">
        <f>28556+6500-2219</f>
        <v>32837</v>
      </c>
      <c r="J22" s="945">
        <f>28556+6500-2219</f>
        <v>32837</v>
      </c>
      <c r="K22" s="945">
        <f>28557+6500-2219</f>
        <v>32838</v>
      </c>
      <c r="L22" s="945">
        <f>28556+6500-2219</f>
        <v>32837</v>
      </c>
      <c r="M22" s="945">
        <f>28556+6500-2219</f>
        <v>32837</v>
      </c>
      <c r="N22" s="945">
        <f>28557+6500-2219</f>
        <v>32838</v>
      </c>
      <c r="O22" s="945">
        <f>SUM(C22:N22)</f>
        <v>397111</v>
      </c>
    </row>
    <row r="23" spans="1:17" x14ac:dyDescent="0.2">
      <c r="A23" s="938"/>
      <c r="B23" s="944" t="s">
        <v>370</v>
      </c>
      <c r="C23" s="945">
        <v>5812</v>
      </c>
      <c r="D23" s="945">
        <v>5994</v>
      </c>
      <c r="E23" s="945">
        <f>5994+570</f>
        <v>6564</v>
      </c>
      <c r="F23" s="945">
        <f t="shared" ref="F23:M23" si="4">4825+570</f>
        <v>5395</v>
      </c>
      <c r="G23" s="945">
        <f t="shared" si="4"/>
        <v>5395</v>
      </c>
      <c r="H23" s="945">
        <f t="shared" si="4"/>
        <v>5395</v>
      </c>
      <c r="I23" s="945">
        <f t="shared" si="4"/>
        <v>5395</v>
      </c>
      <c r="J23" s="945">
        <f t="shared" si="4"/>
        <v>5395</v>
      </c>
      <c r="K23" s="945">
        <f t="shared" si="4"/>
        <v>5395</v>
      </c>
      <c r="L23" s="945">
        <f t="shared" si="4"/>
        <v>5395</v>
      </c>
      <c r="M23" s="945">
        <f t="shared" si="4"/>
        <v>5395</v>
      </c>
      <c r="N23" s="945">
        <f>4826+570</f>
        <v>5396</v>
      </c>
      <c r="O23" s="945">
        <f t="shared" ref="O23:O31" si="5">SUM(C23:N23)</f>
        <v>66926</v>
      </c>
    </row>
    <row r="24" spans="1:17" x14ac:dyDescent="0.2">
      <c r="A24" s="938"/>
      <c r="B24" s="944" t="s">
        <v>3</v>
      </c>
      <c r="C24" s="945">
        <v>29762</v>
      </c>
      <c r="D24" s="945">
        <v>28592</v>
      </c>
      <c r="E24" s="945">
        <v>27130</v>
      </c>
      <c r="F24" s="945">
        <v>25958</v>
      </c>
      <c r="G24" s="945">
        <v>24496</v>
      </c>
      <c r="H24" s="945">
        <v>23909</v>
      </c>
      <c r="I24" s="945">
        <v>22739</v>
      </c>
      <c r="J24" s="945">
        <f>20105+10000</f>
        <v>30105</v>
      </c>
      <c r="K24" s="945">
        <f>21277+584</f>
        <v>21861</v>
      </c>
      <c r="L24" s="945">
        <f>23618+584</f>
        <v>24202</v>
      </c>
      <c r="M24" s="945">
        <f>24788+584</f>
        <v>25372</v>
      </c>
      <c r="N24" s="945">
        <f>26252+584</f>
        <v>26836</v>
      </c>
      <c r="O24" s="945">
        <f t="shared" si="5"/>
        <v>310962</v>
      </c>
    </row>
    <row r="25" spans="1:17" x14ac:dyDescent="0.2">
      <c r="A25" s="938"/>
      <c r="B25" s="944" t="s">
        <v>51</v>
      </c>
      <c r="C25" s="945">
        <v>2378</v>
      </c>
      <c r="D25" s="945">
        <v>2378</v>
      </c>
      <c r="E25" s="945">
        <v>2377</v>
      </c>
      <c r="F25" s="945">
        <v>2378</v>
      </c>
      <c r="G25" s="945">
        <v>2378</v>
      </c>
      <c r="H25" s="945">
        <v>2377</v>
      </c>
      <c r="I25" s="945">
        <v>2378</v>
      </c>
      <c r="J25" s="945">
        <v>2378</v>
      </c>
      <c r="K25" s="945">
        <v>2377</v>
      </c>
      <c r="L25" s="945">
        <v>2378</v>
      </c>
      <c r="M25" s="945">
        <v>2377</v>
      </c>
      <c r="N25" s="945">
        <v>2377</v>
      </c>
      <c r="O25" s="945">
        <f t="shared" si="5"/>
        <v>28531</v>
      </c>
    </row>
    <row r="26" spans="1:17" x14ac:dyDescent="0.2">
      <c r="A26" s="938"/>
      <c r="B26" s="944" t="s">
        <v>371</v>
      </c>
      <c r="C26" s="945">
        <v>2639</v>
      </c>
      <c r="D26" s="945">
        <v>2639</v>
      </c>
      <c r="E26" s="945">
        <v>2640</v>
      </c>
      <c r="F26" s="945">
        <v>2639</v>
      </c>
      <c r="G26" s="945">
        <v>2639</v>
      </c>
      <c r="H26" s="945">
        <v>2640</v>
      </c>
      <c r="I26" s="945">
        <v>2639</v>
      </c>
      <c r="J26" s="945">
        <v>2639</v>
      </c>
      <c r="K26" s="945">
        <v>2640</v>
      </c>
      <c r="L26" s="945">
        <v>2639</v>
      </c>
      <c r="M26" s="945">
        <v>2639</v>
      </c>
      <c r="N26" s="945">
        <v>2640</v>
      </c>
      <c r="O26" s="945">
        <f t="shared" si="5"/>
        <v>31672</v>
      </c>
    </row>
    <row r="27" spans="1:17" x14ac:dyDescent="0.2">
      <c r="A27" s="938"/>
      <c r="B27" s="944" t="s">
        <v>372</v>
      </c>
      <c r="C27" s="945">
        <v>0</v>
      </c>
      <c r="D27" s="945">
        <v>0</v>
      </c>
      <c r="E27" s="945">
        <v>0</v>
      </c>
      <c r="F27" s="945">
        <v>0</v>
      </c>
      <c r="G27" s="945">
        <v>0</v>
      </c>
      <c r="H27" s="945">
        <v>0</v>
      </c>
      <c r="I27" s="945">
        <v>0</v>
      </c>
      <c r="J27" s="945">
        <v>0</v>
      </c>
      <c r="K27" s="945">
        <v>0</v>
      </c>
      <c r="L27" s="945">
        <v>0</v>
      </c>
      <c r="M27" s="945">
        <v>0</v>
      </c>
      <c r="N27" s="945">
        <v>0</v>
      </c>
      <c r="O27" s="945">
        <f t="shared" si="5"/>
        <v>0</v>
      </c>
    </row>
    <row r="28" spans="1:17" x14ac:dyDescent="0.2">
      <c r="A28" s="938"/>
      <c r="B28" s="944" t="s">
        <v>373</v>
      </c>
      <c r="C28" s="945">
        <v>0</v>
      </c>
      <c r="D28" s="945">
        <v>0</v>
      </c>
      <c r="E28" s="945">
        <v>0</v>
      </c>
      <c r="F28" s="945">
        <v>0</v>
      </c>
      <c r="G28" s="945">
        <v>0</v>
      </c>
      <c r="H28" s="945">
        <v>0</v>
      </c>
      <c r="I28" s="945">
        <v>3938</v>
      </c>
      <c r="J28" s="945">
        <v>0</v>
      </c>
      <c r="K28" s="945">
        <v>0</v>
      </c>
      <c r="L28" s="945">
        <v>0</v>
      </c>
      <c r="M28" s="945">
        <v>0</v>
      </c>
      <c r="N28" s="945">
        <v>0</v>
      </c>
      <c r="O28" s="945">
        <f t="shared" si="5"/>
        <v>3938</v>
      </c>
    </row>
    <row r="29" spans="1:17" x14ac:dyDescent="0.2">
      <c r="A29" s="938"/>
      <c r="B29" s="944" t="s">
        <v>374</v>
      </c>
      <c r="C29" s="945">
        <v>0</v>
      </c>
      <c r="D29" s="945">
        <v>0</v>
      </c>
      <c r="E29" s="945">
        <v>0</v>
      </c>
      <c r="F29" s="945">
        <v>0</v>
      </c>
      <c r="G29" s="945">
        <v>0</v>
      </c>
      <c r="H29" s="945">
        <v>0</v>
      </c>
      <c r="I29" s="945">
        <v>1000</v>
      </c>
      <c r="J29" s="945">
        <v>0</v>
      </c>
      <c r="K29" s="945">
        <v>2000</v>
      </c>
      <c r="L29" s="945">
        <v>0</v>
      </c>
      <c r="M29" s="945">
        <v>2000</v>
      </c>
      <c r="N29" s="945">
        <v>0</v>
      </c>
      <c r="O29" s="945">
        <f t="shared" si="5"/>
        <v>5000</v>
      </c>
    </row>
    <row r="30" spans="1:17" x14ac:dyDescent="0.2">
      <c r="A30" s="938"/>
      <c r="B30" s="944" t="s">
        <v>375</v>
      </c>
      <c r="C30" s="945">
        <v>19917</v>
      </c>
      <c r="D30" s="945">
        <v>0</v>
      </c>
      <c r="E30" s="945">
        <v>0</v>
      </c>
      <c r="F30" s="945">
        <v>0</v>
      </c>
      <c r="G30" s="945">
        <v>0</v>
      </c>
      <c r="H30" s="945">
        <v>0</v>
      </c>
      <c r="I30" s="945">
        <v>0</v>
      </c>
      <c r="J30" s="945">
        <v>0</v>
      </c>
      <c r="K30" s="945">
        <v>0</v>
      </c>
      <c r="L30" s="945">
        <v>0</v>
      </c>
      <c r="M30" s="945">
        <v>0</v>
      </c>
      <c r="N30" s="945">
        <v>0</v>
      </c>
      <c r="O30" s="945">
        <f t="shared" si="5"/>
        <v>19917</v>
      </c>
    </row>
    <row r="31" spans="1:17" x14ac:dyDescent="0.2">
      <c r="A31" s="938"/>
      <c r="B31" s="946" t="s">
        <v>376</v>
      </c>
      <c r="C31" s="943">
        <f>SUM(C22:C30)</f>
        <v>91499</v>
      </c>
      <c r="D31" s="943">
        <f t="shared" ref="D31:N31" si="6">SUM(D22:D30)</f>
        <v>71645</v>
      </c>
      <c r="E31" s="943">
        <f t="shared" si="6"/>
        <v>77253</v>
      </c>
      <c r="F31" s="943">
        <f t="shared" si="6"/>
        <v>69207</v>
      </c>
      <c r="G31" s="943">
        <f t="shared" si="6"/>
        <v>67745</v>
      </c>
      <c r="H31" s="943">
        <f t="shared" si="6"/>
        <v>67159</v>
      </c>
      <c r="I31" s="943">
        <f t="shared" si="6"/>
        <v>70926</v>
      </c>
      <c r="J31" s="943">
        <f t="shared" si="6"/>
        <v>73354</v>
      </c>
      <c r="K31" s="943">
        <f t="shared" si="6"/>
        <v>67111</v>
      </c>
      <c r="L31" s="943">
        <f t="shared" si="6"/>
        <v>67451</v>
      </c>
      <c r="M31" s="943">
        <f t="shared" si="6"/>
        <v>70620</v>
      </c>
      <c r="N31" s="943">
        <f t="shared" si="6"/>
        <v>70087</v>
      </c>
      <c r="O31" s="947">
        <f t="shared" si="5"/>
        <v>864057</v>
      </c>
      <c r="P31" s="936"/>
      <c r="Q31" s="937"/>
    </row>
    <row r="32" spans="1:17" x14ac:dyDescent="0.2">
      <c r="A32" s="938"/>
      <c r="B32" s="1262"/>
      <c r="C32" s="1263"/>
      <c r="D32" s="1263"/>
      <c r="E32" s="1263"/>
      <c r="F32" s="1263"/>
      <c r="G32" s="1263"/>
      <c r="H32" s="1263"/>
      <c r="I32" s="1263"/>
      <c r="J32" s="1263"/>
      <c r="K32" s="1263"/>
      <c r="L32" s="1263"/>
      <c r="M32" s="1263"/>
      <c r="N32" s="1263"/>
      <c r="O32" s="1264"/>
      <c r="Q32" s="937"/>
    </row>
    <row r="33" spans="1:17" x14ac:dyDescent="0.2">
      <c r="A33" s="938"/>
      <c r="B33" s="948" t="s">
        <v>377</v>
      </c>
      <c r="C33" s="943">
        <f t="shared" ref="C33:O33" si="7">C19-C31</f>
        <v>66853</v>
      </c>
      <c r="D33" s="943">
        <f t="shared" si="7"/>
        <v>56990</v>
      </c>
      <c r="E33" s="943">
        <f t="shared" si="7"/>
        <v>21477</v>
      </c>
      <c r="F33" s="943">
        <f t="shared" si="7"/>
        <v>7310</v>
      </c>
      <c r="G33" s="943">
        <f t="shared" si="7"/>
        <v>-4674</v>
      </c>
      <c r="H33" s="943">
        <f t="shared" si="7"/>
        <v>-17594</v>
      </c>
      <c r="I33" s="943">
        <f t="shared" si="7"/>
        <v>-33152</v>
      </c>
      <c r="J33" s="943">
        <f t="shared" si="7"/>
        <v>-33346</v>
      </c>
      <c r="K33" s="943">
        <f t="shared" si="7"/>
        <v>6491</v>
      </c>
      <c r="L33" s="943">
        <f t="shared" si="7"/>
        <v>14363</v>
      </c>
      <c r="M33" s="943">
        <f t="shared" si="7"/>
        <v>18494</v>
      </c>
      <c r="N33" s="943">
        <f t="shared" si="7"/>
        <v>9788</v>
      </c>
      <c r="O33" s="943">
        <f t="shared" si="7"/>
        <v>113000</v>
      </c>
      <c r="P33" s="936"/>
      <c r="Q33" s="937"/>
    </row>
  </sheetData>
  <sheetProtection algorithmName="SHA-512" hashValue="uwy+aooqf1PhwMaGrj4QFI7WQLgfuwI2kXSwV3LMiJ9NgCywMFWVIbBX0XP+Zo7WotxbLdljU/mzefwB4Q5Lhw==" saltValue="XSnW179Fv7P800K2ikoIAg==" spinCount="100000" sheet="1" objects="1" scenarios="1"/>
  <mergeCells count="8">
    <mergeCell ref="B18:O18"/>
    <mergeCell ref="B32:O32"/>
    <mergeCell ref="B20:O21"/>
    <mergeCell ref="A1:O1"/>
    <mergeCell ref="A5:O5"/>
    <mergeCell ref="A3:O3"/>
    <mergeCell ref="A6:O6"/>
    <mergeCell ref="B9:O10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T52"/>
  <sheetViews>
    <sheetView view="pageLayout" topLeftCell="A7" zoomScale="70" zoomScaleNormal="85" zoomScalePageLayoutView="70" workbookViewId="0">
      <selection activeCell="P35" sqref="P35:Q35"/>
    </sheetView>
  </sheetViews>
  <sheetFormatPr defaultColWidth="4.28515625" defaultRowHeight="15" x14ac:dyDescent="0.25"/>
  <cols>
    <col min="1" max="1" width="4.85546875" style="68" customWidth="1"/>
    <col min="2" max="2" width="46.7109375" style="170" customWidth="1"/>
    <col min="3" max="3" width="6.85546875" style="170" customWidth="1"/>
    <col min="4" max="4" width="12.42578125" style="172" bestFit="1" customWidth="1"/>
    <col min="5" max="5" width="10.140625" style="172" bestFit="1" customWidth="1"/>
    <col min="6" max="6" width="7.5703125" style="174" customWidth="1"/>
    <col min="7" max="15" width="7.5703125" style="58" customWidth="1"/>
    <col min="16" max="16" width="9.7109375" style="60" customWidth="1"/>
    <col min="17" max="17" width="10.28515625" style="59" bestFit="1" customWidth="1"/>
    <col min="18" max="18" width="7.5703125" style="59" customWidth="1"/>
    <col min="19" max="19" width="4.28515625" style="59"/>
    <col min="20" max="20" width="9.7109375" style="59" bestFit="1" customWidth="1"/>
    <col min="21" max="16384" width="4.28515625" style="59"/>
  </cols>
  <sheetData>
    <row r="1" spans="1:18" s="70" customFormat="1" ht="12.75" x14ac:dyDescent="0.2">
      <c r="A1" s="987" t="s">
        <v>381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</row>
    <row r="2" spans="1:18" s="70" customFormat="1" ht="12" x14ac:dyDescent="0.2">
      <c r="A2" s="989"/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605"/>
    </row>
    <row r="3" spans="1:18" s="70" customFormat="1" ht="12.75" x14ac:dyDescent="0.2">
      <c r="A3" s="987" t="s">
        <v>392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</row>
    <row r="4" spans="1:18" s="70" customFormat="1" ht="12" x14ac:dyDescent="0.2">
      <c r="A4" s="995"/>
      <c r="B4" s="996"/>
      <c r="C4" s="996"/>
      <c r="D4" s="996"/>
      <c r="E4" s="996"/>
      <c r="F4" s="996"/>
      <c r="G4" s="996"/>
      <c r="H4" s="996"/>
      <c r="I4" s="996"/>
      <c r="J4" s="997"/>
      <c r="K4" s="605"/>
      <c r="L4" s="605"/>
      <c r="M4" s="605"/>
      <c r="N4" s="605"/>
      <c r="O4" s="605"/>
      <c r="P4" s="605"/>
      <c r="Q4" s="605"/>
      <c r="R4" s="605"/>
    </row>
    <row r="5" spans="1:18" s="70" customFormat="1" ht="16.5" x14ac:dyDescent="0.25">
      <c r="A5" s="991" t="s">
        <v>439</v>
      </c>
      <c r="B5" s="992"/>
      <c r="C5" s="992"/>
      <c r="D5" s="992"/>
      <c r="E5" s="992"/>
      <c r="F5" s="992"/>
      <c r="G5" s="992"/>
      <c r="H5" s="992"/>
      <c r="I5" s="992"/>
      <c r="J5" s="992"/>
      <c r="K5" s="992"/>
      <c r="L5" s="992"/>
      <c r="M5" s="992"/>
      <c r="N5" s="992"/>
      <c r="O5" s="992"/>
      <c r="P5" s="992"/>
      <c r="Q5" s="992"/>
      <c r="R5" s="992"/>
    </row>
    <row r="6" spans="1:18" s="70" customFormat="1" ht="12" x14ac:dyDescent="0.2">
      <c r="A6" s="995"/>
      <c r="B6" s="996"/>
      <c r="C6" s="996"/>
      <c r="D6" s="996"/>
      <c r="E6" s="996"/>
      <c r="F6" s="996"/>
      <c r="G6" s="996"/>
      <c r="H6" s="996"/>
      <c r="I6" s="996"/>
      <c r="J6" s="997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2.75" x14ac:dyDescent="0.2">
      <c r="A7" s="994" t="s">
        <v>379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</row>
    <row r="8" spans="1:18" s="62" customFormat="1" ht="18.75" customHeight="1" thickBot="1" x14ac:dyDescent="0.25">
      <c r="A8" s="103"/>
      <c r="B8" s="103"/>
      <c r="C8" s="168"/>
      <c r="D8" s="1024"/>
      <c r="E8" s="1024"/>
      <c r="F8" s="1024"/>
      <c r="G8" s="1023"/>
      <c r="H8" s="1023"/>
      <c r="I8" s="1023"/>
      <c r="J8" s="1023"/>
      <c r="K8" s="1023"/>
      <c r="L8" s="1023"/>
      <c r="M8" s="1023"/>
      <c r="N8" s="1023"/>
      <c r="O8" s="1023"/>
      <c r="P8" s="1023"/>
      <c r="Q8" s="1023"/>
      <c r="R8" s="1023"/>
    </row>
    <row r="9" spans="1:18" s="169" customFormat="1" ht="100.5" customHeight="1" thickBot="1" x14ac:dyDescent="0.25">
      <c r="A9" s="628"/>
      <c r="B9" s="629"/>
      <c r="C9" s="630"/>
      <c r="D9" s="1015" t="s">
        <v>266</v>
      </c>
      <c r="E9" s="1016"/>
      <c r="F9" s="1017"/>
      <c r="G9" s="1015" t="s">
        <v>265</v>
      </c>
      <c r="H9" s="1016"/>
      <c r="I9" s="1017"/>
      <c r="J9" s="1015" t="s">
        <v>267</v>
      </c>
      <c r="K9" s="1016"/>
      <c r="L9" s="1016"/>
      <c r="M9" s="1015" t="s">
        <v>269</v>
      </c>
      <c r="N9" s="1016"/>
      <c r="O9" s="1017"/>
      <c r="P9" s="1018" t="s">
        <v>9</v>
      </c>
      <c r="Q9" s="1018"/>
      <c r="R9" s="1019"/>
    </row>
    <row r="10" spans="1:18" s="169" customFormat="1" ht="100.5" customHeight="1" x14ac:dyDescent="0.2">
      <c r="A10" s="616" t="s">
        <v>41</v>
      </c>
      <c r="B10" s="617" t="s">
        <v>111</v>
      </c>
      <c r="C10" s="618" t="s">
        <v>117</v>
      </c>
      <c r="D10" s="508" t="s">
        <v>134</v>
      </c>
      <c r="E10" s="509" t="s">
        <v>135</v>
      </c>
      <c r="F10" s="510" t="s">
        <v>136</v>
      </c>
      <c r="G10" s="500" t="s">
        <v>134</v>
      </c>
      <c r="H10" s="501" t="s">
        <v>135</v>
      </c>
      <c r="I10" s="502" t="s">
        <v>136</v>
      </c>
      <c r="J10" s="503" t="s">
        <v>134</v>
      </c>
      <c r="K10" s="501" t="s">
        <v>135</v>
      </c>
      <c r="L10" s="502" t="s">
        <v>136</v>
      </c>
      <c r="M10" s="503" t="s">
        <v>134</v>
      </c>
      <c r="N10" s="501" t="s">
        <v>135</v>
      </c>
      <c r="O10" s="504" t="s">
        <v>136</v>
      </c>
      <c r="P10" s="567" t="s">
        <v>134</v>
      </c>
      <c r="Q10" s="511" t="s">
        <v>135</v>
      </c>
      <c r="R10" s="506" t="s">
        <v>136</v>
      </c>
    </row>
    <row r="11" spans="1:18" ht="17.100000000000001" customHeight="1" x14ac:dyDescent="0.25">
      <c r="A11" s="619" t="s">
        <v>10</v>
      </c>
      <c r="B11" s="620" t="s">
        <v>54</v>
      </c>
      <c r="C11" s="620"/>
      <c r="D11" s="999"/>
      <c r="E11" s="1000"/>
      <c r="F11" s="1001"/>
      <c r="G11" s="1002"/>
      <c r="H11" s="1003"/>
      <c r="I11" s="1004"/>
      <c r="J11" s="1005"/>
      <c r="K11" s="1003"/>
      <c r="L11" s="1006"/>
      <c r="M11" s="1002"/>
      <c r="N11" s="1003"/>
      <c r="O11" s="1004"/>
      <c r="P11" s="1020"/>
      <c r="Q11" s="1021"/>
      <c r="R11" s="1022"/>
    </row>
    <row r="12" spans="1:18" ht="17.100000000000001" customHeight="1" x14ac:dyDescent="0.25">
      <c r="A12" s="619">
        <v>1</v>
      </c>
      <c r="B12" s="620" t="s">
        <v>118</v>
      </c>
      <c r="C12" s="621" t="s">
        <v>119</v>
      </c>
      <c r="D12" s="232">
        <f>[1]BEVÉTEL!$M$1922</f>
        <v>665547751</v>
      </c>
      <c r="E12" s="150">
        <f>[1]BEVÉTEL!$N$1922</f>
        <v>1618000</v>
      </c>
      <c r="F12" s="233">
        <f>[1]BEVÉTEL!$O$1922</f>
        <v>0</v>
      </c>
      <c r="G12" s="149">
        <f>[2]BEVÉTEL!M242</f>
        <v>0</v>
      </c>
      <c r="H12" s="150">
        <f>[2]BEVÉTEL!N242</f>
        <v>0</v>
      </c>
      <c r="I12" s="151">
        <f>[2]BEVÉTEL!O242</f>
        <v>0</v>
      </c>
      <c r="J12" s="232">
        <f>[3]BEVÉTEL!$M$280</f>
        <v>0</v>
      </c>
      <c r="K12" s="150">
        <f>[3]BEVÉTEL!$N$280</f>
        <v>0</v>
      </c>
      <c r="L12" s="570">
        <f>[3]BEVÉTEL!$O$280</f>
        <v>0</v>
      </c>
      <c r="M12" s="232">
        <f>[4]BEVÉTEL!$M$280</f>
        <v>0</v>
      </c>
      <c r="N12" s="150">
        <f>[4]BEVÉTEL!$N$280</f>
        <v>0</v>
      </c>
      <c r="O12" s="571">
        <f>[4]BEVÉTEL!$O$280</f>
        <v>0</v>
      </c>
      <c r="P12" s="395">
        <f>D12+G12+J12+M12</f>
        <v>665547751</v>
      </c>
      <c r="Q12" s="395">
        <f t="shared" ref="Q12:R12" si="0">E12+H12+K12+N12</f>
        <v>1618000</v>
      </c>
      <c r="R12" s="395">
        <f t="shared" si="0"/>
        <v>0</v>
      </c>
    </row>
    <row r="13" spans="1:18" ht="17.100000000000001" customHeight="1" x14ac:dyDescent="0.25">
      <c r="A13" s="619"/>
      <c r="B13" s="620" t="s">
        <v>120</v>
      </c>
      <c r="C13" s="621"/>
      <c r="D13" s="149"/>
      <c r="E13" s="150"/>
      <c r="F13" s="227"/>
      <c r="G13" s="153"/>
      <c r="H13" s="154"/>
      <c r="I13" s="155"/>
      <c r="J13" s="149"/>
      <c r="K13" s="150"/>
      <c r="L13" s="227"/>
      <c r="M13" s="149"/>
      <c r="N13" s="150"/>
      <c r="O13" s="151"/>
      <c r="P13" s="395">
        <f t="shared" ref="P13:P16" si="1">D13+G13+J13+M13</f>
        <v>0</v>
      </c>
      <c r="Q13" s="396">
        <f t="shared" ref="Q13:Q17" si="2">E13+H13+K13+N13</f>
        <v>0</v>
      </c>
      <c r="R13" s="397">
        <f t="shared" ref="R13:R17" si="3">F13+I13+L13+O13</f>
        <v>0</v>
      </c>
    </row>
    <row r="14" spans="1:18" ht="17.100000000000001" customHeight="1" x14ac:dyDescent="0.25">
      <c r="A14" s="619">
        <v>2</v>
      </c>
      <c r="B14" s="620" t="s">
        <v>56</v>
      </c>
      <c r="C14" s="621" t="s">
        <v>121</v>
      </c>
      <c r="D14" s="149">
        <f>[1]BEVÉTEL!$BU$1922</f>
        <v>80100000</v>
      </c>
      <c r="E14" s="150">
        <f>[1]BEVÉTEL!$BV$1922</f>
        <v>0</v>
      </c>
      <c r="F14" s="227">
        <f>[1]BEVÉTEL!$BW$1922</f>
        <v>0</v>
      </c>
      <c r="G14" s="153">
        <f>[2]BEVÉTEL!BU242</f>
        <v>0</v>
      </c>
      <c r="H14" s="154">
        <f>[2]BEVÉTEL!BV242</f>
        <v>0</v>
      </c>
      <c r="I14" s="155">
        <f>[2]BEVÉTEL!BW242</f>
        <v>0</v>
      </c>
      <c r="J14" s="149">
        <f>[3]BEVÉTEL!$BU$280</f>
        <v>0</v>
      </c>
      <c r="K14" s="150">
        <f>[3]BEVÉTEL!$BV$280</f>
        <v>0</v>
      </c>
      <c r="L14" s="227">
        <f>[3]BEVÉTEL!$BW$280</f>
        <v>0</v>
      </c>
      <c r="M14" s="149">
        <f>[4]BEVÉTEL!$BU$280</f>
        <v>0</v>
      </c>
      <c r="N14" s="150">
        <f>[4]BEVÉTEL!$BV$280</f>
        <v>0</v>
      </c>
      <c r="O14" s="151">
        <f>[4]BEVÉTEL!$BW$280</f>
        <v>0</v>
      </c>
      <c r="P14" s="395">
        <f t="shared" si="1"/>
        <v>80100000</v>
      </c>
      <c r="Q14" s="396">
        <f t="shared" si="2"/>
        <v>0</v>
      </c>
      <c r="R14" s="397">
        <f t="shared" si="3"/>
        <v>0</v>
      </c>
    </row>
    <row r="15" spans="1:18" ht="17.100000000000001" customHeight="1" x14ac:dyDescent="0.25">
      <c r="A15" s="619">
        <v>3</v>
      </c>
      <c r="B15" s="620" t="s">
        <v>122</v>
      </c>
      <c r="C15" s="621" t="s">
        <v>123</v>
      </c>
      <c r="D15" s="149">
        <f>[1]BEVÉTEL!$AB$1922</f>
        <v>49500000</v>
      </c>
      <c r="E15" s="150">
        <f>[1]BEVÉTEL!$AC$1922</f>
        <v>0</v>
      </c>
      <c r="F15" s="227">
        <f>[1]BEVÉTEL!$AD$1922</f>
        <v>0</v>
      </c>
      <c r="G15" s="153">
        <f>[2]BEVÉTEL!AB242</f>
        <v>233000</v>
      </c>
      <c r="H15" s="154">
        <f>[2]BEVÉTEL!AC242</f>
        <v>0</v>
      </c>
      <c r="I15" s="155">
        <f>[2]BEVÉTEL!AD242</f>
        <v>0</v>
      </c>
      <c r="J15" s="149">
        <f>[3]BEVÉTEL!$AB$280</f>
        <v>320000</v>
      </c>
      <c r="K15" s="150">
        <f>[3]BEVÉTEL!$AC$280</f>
        <v>0</v>
      </c>
      <c r="L15" s="227">
        <f>[3]BEVÉTEL!$AD$280</f>
        <v>0</v>
      </c>
      <c r="M15" s="149">
        <f>[4]BEVÉTEL!$AB$280</f>
        <v>63599000</v>
      </c>
      <c r="N15" s="150">
        <f>[4]BEVÉTEL!$AC$280</f>
        <v>0</v>
      </c>
      <c r="O15" s="151">
        <f>[4]BEVÉTEL!$AD$280</f>
        <v>0</v>
      </c>
      <c r="P15" s="395">
        <f t="shared" si="1"/>
        <v>113652000</v>
      </c>
      <c r="Q15" s="396">
        <f t="shared" si="2"/>
        <v>0</v>
      </c>
      <c r="R15" s="397">
        <f t="shared" si="3"/>
        <v>0</v>
      </c>
    </row>
    <row r="16" spans="1:18" s="62" customFormat="1" ht="17.100000000000001" customHeight="1" x14ac:dyDescent="0.25">
      <c r="A16" s="619">
        <v>4</v>
      </c>
      <c r="B16" s="620" t="s">
        <v>124</v>
      </c>
      <c r="C16" s="621" t="s">
        <v>125</v>
      </c>
      <c r="D16" s="149">
        <f>[1]BEVÉTEL!$BL$1922</f>
        <v>0</v>
      </c>
      <c r="E16" s="150">
        <f>[1]BEVÉTEL!$BM$1922</f>
        <v>300000</v>
      </c>
      <c r="F16" s="227">
        <f>[1]BEVÉTEL!$BN$1922</f>
        <v>0</v>
      </c>
      <c r="G16" s="160">
        <f>[2]BEVÉTEL!BL242</f>
        <v>0</v>
      </c>
      <c r="H16" s="161">
        <f>[2]BEVÉTEL!BM242</f>
        <v>0</v>
      </c>
      <c r="I16" s="162">
        <f>[2]BEVÉTEL!BN242</f>
        <v>0</v>
      </c>
      <c r="J16" s="149">
        <f>[3]BEVÉTEL!$BL$280</f>
        <v>0</v>
      </c>
      <c r="K16" s="150">
        <f>[3]BEVÉTEL!$BM$280</f>
        <v>0</v>
      </c>
      <c r="L16" s="227">
        <f>[3]BEVÉTEL!$BN$280</f>
        <v>0</v>
      </c>
      <c r="M16" s="149">
        <f>[4]BEVÉTEL!$BL$280</f>
        <v>0</v>
      </c>
      <c r="N16" s="150">
        <f>[4]BEVÉTEL!$BM$280</f>
        <v>0</v>
      </c>
      <c r="O16" s="151">
        <f>[4]BEVÉTEL!$BN$280</f>
        <v>0</v>
      </c>
      <c r="P16" s="395">
        <f t="shared" si="1"/>
        <v>0</v>
      </c>
      <c r="Q16" s="396">
        <f t="shared" si="2"/>
        <v>300000</v>
      </c>
      <c r="R16" s="397">
        <f t="shared" si="3"/>
        <v>0</v>
      </c>
    </row>
    <row r="17" spans="1:18" s="62" customFormat="1" ht="17.100000000000001" customHeight="1" x14ac:dyDescent="0.2">
      <c r="A17" s="622"/>
      <c r="B17" s="623" t="s">
        <v>60</v>
      </c>
      <c r="C17" s="624"/>
      <c r="D17" s="156">
        <f>SUM(D14:D16,D12)</f>
        <v>795147751</v>
      </c>
      <c r="E17" s="157">
        <f>SUM(E14:E16,E12)</f>
        <v>1918000</v>
      </c>
      <c r="F17" s="159">
        <f>SUM(F14:F16,F12)</f>
        <v>0</v>
      </c>
      <c r="G17" s="156">
        <f t="shared" ref="G17:I17" si="4">SUM(G14:G16,G12)</f>
        <v>233000</v>
      </c>
      <c r="H17" s="157">
        <f t="shared" si="4"/>
        <v>0</v>
      </c>
      <c r="I17" s="158">
        <f t="shared" si="4"/>
        <v>0</v>
      </c>
      <c r="J17" s="156">
        <f t="shared" ref="J17:O17" si="5">SUM(J14:J16,J12)</f>
        <v>320000</v>
      </c>
      <c r="K17" s="157">
        <f t="shared" si="5"/>
        <v>0</v>
      </c>
      <c r="L17" s="159">
        <f t="shared" si="5"/>
        <v>0</v>
      </c>
      <c r="M17" s="156">
        <f t="shared" si="5"/>
        <v>63599000</v>
      </c>
      <c r="N17" s="157">
        <f t="shared" si="5"/>
        <v>0</v>
      </c>
      <c r="O17" s="158">
        <f t="shared" si="5"/>
        <v>0</v>
      </c>
      <c r="P17" s="398">
        <f>D17+G17+J17+M17</f>
        <v>859299751</v>
      </c>
      <c r="Q17" s="399">
        <f t="shared" si="2"/>
        <v>1918000</v>
      </c>
      <c r="R17" s="400">
        <f t="shared" si="3"/>
        <v>0</v>
      </c>
    </row>
    <row r="18" spans="1:18" ht="17.100000000000001" customHeight="1" x14ac:dyDescent="0.25">
      <c r="A18" s="619" t="s">
        <v>50</v>
      </c>
      <c r="B18" s="620" t="s">
        <v>61</v>
      </c>
      <c r="C18" s="621"/>
      <c r="D18" s="1007"/>
      <c r="E18" s="1008"/>
      <c r="F18" s="1009"/>
      <c r="G18" s="1007"/>
      <c r="H18" s="1008"/>
      <c r="I18" s="1011"/>
      <c r="J18" s="1007"/>
      <c r="K18" s="1008"/>
      <c r="L18" s="1009"/>
      <c r="M18" s="1007"/>
      <c r="N18" s="1008"/>
      <c r="O18" s="1011"/>
      <c r="P18" s="1012"/>
      <c r="Q18" s="1013"/>
      <c r="R18" s="1014"/>
    </row>
    <row r="19" spans="1:18" ht="17.100000000000001" customHeight="1" x14ac:dyDescent="0.25">
      <c r="A19" s="619">
        <v>5</v>
      </c>
      <c r="B19" s="620" t="s">
        <v>70</v>
      </c>
      <c r="C19" s="621" t="s">
        <v>126</v>
      </c>
      <c r="D19" s="149">
        <f>[1]BEVÉTEL!$CM$1922</f>
        <v>33652068</v>
      </c>
      <c r="E19" s="150">
        <f>[1]BEVÉTEL!$CN$1922</f>
        <v>116833301</v>
      </c>
      <c r="F19" s="227">
        <f>[1]BEVÉTEL!$CO$1922</f>
        <v>0</v>
      </c>
      <c r="G19" s="153">
        <f>[2]BEVÉTEL!CM242</f>
        <v>0</v>
      </c>
      <c r="H19" s="154">
        <f>[2]BEVÉTEL!CN242</f>
        <v>0</v>
      </c>
      <c r="I19" s="155">
        <f>[2]BEVÉTEL!CO242</f>
        <v>0</v>
      </c>
      <c r="J19" s="149">
        <f>[3]BEVÉTEL!$CM$280</f>
        <v>0</v>
      </c>
      <c r="K19" s="150">
        <f>[3]BEVÉTEL!$CN$280</f>
        <v>0</v>
      </c>
      <c r="L19" s="227">
        <f>[3]BEVÉTEL!$CO$280</f>
        <v>0</v>
      </c>
      <c r="M19" s="149">
        <f>[4]BEVÉTEL!$CM$280</f>
        <v>0</v>
      </c>
      <c r="N19" s="150">
        <f>[4]BEVÉTEL!$CN$280</f>
        <v>0</v>
      </c>
      <c r="O19" s="151">
        <f>[4]BEVÉTEL!$CO$280</f>
        <v>0</v>
      </c>
      <c r="P19" s="395">
        <f t="shared" ref="P19:P20" si="6">D19+G19+J19+M19</f>
        <v>33652068</v>
      </c>
      <c r="Q19" s="396">
        <f t="shared" ref="Q19:Q20" si="7">E19+H19+K19+N19</f>
        <v>116833301</v>
      </c>
      <c r="R19" s="397">
        <f t="shared" ref="R19:R20" si="8">F19+I19+L19+O19</f>
        <v>0</v>
      </c>
    </row>
    <row r="20" spans="1:18" ht="17.100000000000001" customHeight="1" x14ac:dyDescent="0.25">
      <c r="A20" s="619">
        <v>6</v>
      </c>
      <c r="B20" s="620" t="s">
        <v>127</v>
      </c>
      <c r="C20" s="621" t="s">
        <v>128</v>
      </c>
      <c r="D20" s="149">
        <f>[1]BEVÉTEL!$CY$1922</f>
        <v>0</v>
      </c>
      <c r="E20" s="150">
        <f>[1]BEVÉTEL!$CZ$1922</f>
        <v>0</v>
      </c>
      <c r="F20" s="227">
        <f>[1]BEVÉTEL!$DA$1922</f>
        <v>0</v>
      </c>
      <c r="G20" s="153">
        <f>[2]BEVÉTEL!CY242</f>
        <v>0</v>
      </c>
      <c r="H20" s="154">
        <f>[2]BEVÉTEL!CZ242</f>
        <v>0</v>
      </c>
      <c r="I20" s="155">
        <f>[2]BEVÉTEL!DA242</f>
        <v>0</v>
      </c>
      <c r="J20" s="149">
        <f>[3]BEVÉTEL!$CY$280</f>
        <v>0</v>
      </c>
      <c r="K20" s="150">
        <f>[3]BEVÉTEL!$CZ$280</f>
        <v>0</v>
      </c>
      <c r="L20" s="227">
        <f>[3]BEVÉTEL!$DA$280</f>
        <v>0</v>
      </c>
      <c r="M20" s="149">
        <f>[4]BEVÉTEL!$CY$280</f>
        <v>0</v>
      </c>
      <c r="N20" s="150">
        <f>[4]BEVÉTEL!$CZ$280</f>
        <v>0</v>
      </c>
      <c r="O20" s="151">
        <f>[4]BEVÉTEL!$DA$280</f>
        <v>0</v>
      </c>
      <c r="P20" s="395">
        <f t="shared" si="6"/>
        <v>0</v>
      </c>
      <c r="Q20" s="396">
        <f t="shared" si="7"/>
        <v>0</v>
      </c>
      <c r="R20" s="397">
        <f t="shared" si="8"/>
        <v>0</v>
      </c>
    </row>
    <row r="21" spans="1:18" s="62" customFormat="1" ht="16.5" customHeight="1" x14ac:dyDescent="0.25">
      <c r="A21" s="619">
        <v>7</v>
      </c>
      <c r="B21" s="620" t="s">
        <v>72</v>
      </c>
      <c r="C21" s="621" t="s">
        <v>129</v>
      </c>
      <c r="D21" s="149">
        <f>[1]BEVÉTEL!$DQ$1922</f>
        <v>10000000</v>
      </c>
      <c r="E21" s="150">
        <f>[1]BEVÉTEL!$DR$1922</f>
        <v>0</v>
      </c>
      <c r="F21" s="227">
        <f>[1]BEVÉTEL!$DS$1922</f>
        <v>0</v>
      </c>
      <c r="G21" s="160">
        <f>[2]BEVÉTEL!DQ242</f>
        <v>0</v>
      </c>
      <c r="H21" s="161">
        <f>[2]BEVÉTEL!DR242</f>
        <v>0</v>
      </c>
      <c r="I21" s="162">
        <f>[2]BEVÉTEL!DS242</f>
        <v>0</v>
      </c>
      <c r="J21" s="149">
        <f>[3]BEVÉTEL!$DQ$280</f>
        <v>0</v>
      </c>
      <c r="K21" s="150">
        <f>[3]BEVÉTEL!$DR$280</f>
        <v>0</v>
      </c>
      <c r="L21" s="227">
        <f>[3]BEVÉTEL!$DS$280</f>
        <v>0</v>
      </c>
      <c r="M21" s="149">
        <f>[4]BEVÉTEL!$DQ$280</f>
        <v>0</v>
      </c>
      <c r="N21" s="150">
        <f>[4]BEVÉTEL!$DR$280</f>
        <v>0</v>
      </c>
      <c r="O21" s="151">
        <f>[4]BEVÉTEL!$DS$280</f>
        <v>0</v>
      </c>
      <c r="P21" s="395">
        <f t="shared" ref="P21:P22" si="9">D21+G21+J21+M21</f>
        <v>10000000</v>
      </c>
      <c r="Q21" s="396">
        <f t="shared" ref="Q21:Q22" si="10">E21+H21+K21+N21</f>
        <v>0</v>
      </c>
      <c r="R21" s="397">
        <f t="shared" ref="R21:R22" si="11">F21+I21+L21+O21</f>
        <v>0</v>
      </c>
    </row>
    <row r="22" spans="1:18" s="62" customFormat="1" ht="17.100000000000001" customHeight="1" x14ac:dyDescent="0.2">
      <c r="A22" s="622"/>
      <c r="B22" s="623" t="s">
        <v>68</v>
      </c>
      <c r="C22" s="624"/>
      <c r="D22" s="156">
        <f t="shared" ref="D22:I22" si="12">SUM(D19:D21)</f>
        <v>43652068</v>
      </c>
      <c r="E22" s="157">
        <f t="shared" si="12"/>
        <v>116833301</v>
      </c>
      <c r="F22" s="159">
        <f t="shared" si="12"/>
        <v>0</v>
      </c>
      <c r="G22" s="156">
        <f t="shared" si="12"/>
        <v>0</v>
      </c>
      <c r="H22" s="157">
        <f t="shared" si="12"/>
        <v>0</v>
      </c>
      <c r="I22" s="158">
        <f t="shared" si="12"/>
        <v>0</v>
      </c>
      <c r="J22" s="156">
        <f t="shared" ref="J22:L22" si="13">SUM(J19:J21)</f>
        <v>0</v>
      </c>
      <c r="K22" s="157">
        <f t="shared" si="13"/>
        <v>0</v>
      </c>
      <c r="L22" s="159">
        <f t="shared" si="13"/>
        <v>0</v>
      </c>
      <c r="M22" s="156">
        <f t="shared" ref="M22:O22" si="14">SUM(M19:M21)</f>
        <v>0</v>
      </c>
      <c r="N22" s="157">
        <f t="shared" si="14"/>
        <v>0</v>
      </c>
      <c r="O22" s="158">
        <f t="shared" si="14"/>
        <v>0</v>
      </c>
      <c r="P22" s="398">
        <f t="shared" si="9"/>
        <v>43652068</v>
      </c>
      <c r="Q22" s="399">
        <f t="shared" si="10"/>
        <v>116833301</v>
      </c>
      <c r="R22" s="400">
        <f t="shared" si="11"/>
        <v>0</v>
      </c>
    </row>
    <row r="23" spans="1:18" ht="17.100000000000001" customHeight="1" x14ac:dyDescent="0.25">
      <c r="A23" s="619" t="s">
        <v>52</v>
      </c>
      <c r="B23" s="620" t="s">
        <v>84</v>
      </c>
      <c r="C23" s="621"/>
      <c r="D23" s="1007"/>
      <c r="E23" s="1008"/>
      <c r="F23" s="1009"/>
      <c r="G23" s="1007"/>
      <c r="H23" s="1008"/>
      <c r="I23" s="1011"/>
      <c r="J23" s="1007"/>
      <c r="K23" s="1008"/>
      <c r="L23" s="1009"/>
      <c r="M23" s="1007"/>
      <c r="N23" s="1008"/>
      <c r="O23" s="1011"/>
      <c r="P23" s="1012"/>
      <c r="Q23" s="1013"/>
      <c r="R23" s="1014"/>
    </row>
    <row r="24" spans="1:18" ht="17.100000000000001" customHeight="1" x14ac:dyDescent="0.25">
      <c r="A24" s="619"/>
      <c r="B24" s="620" t="s">
        <v>79</v>
      </c>
      <c r="C24" s="621"/>
      <c r="D24" s="1007"/>
      <c r="E24" s="1008"/>
      <c r="F24" s="1009"/>
      <c r="G24" s="1007"/>
      <c r="H24" s="1008"/>
      <c r="I24" s="1011"/>
      <c r="J24" s="1007"/>
      <c r="K24" s="1008"/>
      <c r="L24" s="1009"/>
      <c r="M24" s="1007"/>
      <c r="N24" s="1008"/>
      <c r="O24" s="1011"/>
      <c r="P24" s="1012"/>
      <c r="Q24" s="1013"/>
      <c r="R24" s="1014"/>
    </row>
    <row r="25" spans="1:18" ht="17.100000000000001" customHeight="1" x14ac:dyDescent="0.25">
      <c r="A25" s="619">
        <v>8</v>
      </c>
      <c r="B25" s="620" t="s">
        <v>77</v>
      </c>
      <c r="C25" s="621" t="s">
        <v>130</v>
      </c>
      <c r="D25" s="149">
        <f>[1]BEVÉTEL!$EO$1922</f>
        <v>51667000</v>
      </c>
      <c r="E25" s="150">
        <f>[1]BEVÉTEL!$EP$1922</f>
        <v>0</v>
      </c>
      <c r="F25" s="227">
        <f>[1]BEVÉTEL!$EQ$1922</f>
        <v>0</v>
      </c>
      <c r="G25" s="272">
        <f>[2]BEVÉTEL!EO$242</f>
        <v>8253000</v>
      </c>
      <c r="H25" s="154">
        <f>[2]BEVÉTEL!EP$242</f>
        <v>0</v>
      </c>
      <c r="I25" s="152">
        <f>[2]BEVÉTEL!EQ$242</f>
        <v>0</v>
      </c>
      <c r="J25" s="149">
        <f>[3]BEVÉTEL!$EO$280</f>
        <v>63000</v>
      </c>
      <c r="K25" s="150">
        <f>[3]BEVÉTEL!$EP$280</f>
        <v>0</v>
      </c>
      <c r="L25" s="227">
        <f>[3]BEVÉTEL!$EQ$280</f>
        <v>0</v>
      </c>
      <c r="M25" s="149">
        <f>[4]BEVÉTEL!$EO$280</f>
        <v>173000</v>
      </c>
      <c r="N25" s="150">
        <f>[4]BEVÉTEL!$EP$280</f>
        <v>0</v>
      </c>
      <c r="O25" s="151">
        <f>[4]BEVÉTEL!$EQ$280</f>
        <v>0</v>
      </c>
      <c r="P25" s="395">
        <f t="shared" ref="P25:P26" si="15">D25+G25+J25+M25</f>
        <v>60156000</v>
      </c>
      <c r="Q25" s="396">
        <f t="shared" ref="Q25:Q26" si="16">E25+H25+K25+N25</f>
        <v>0</v>
      </c>
      <c r="R25" s="397">
        <f t="shared" ref="R25:R26" si="17">F25+I25+L25+O25</f>
        <v>0</v>
      </c>
    </row>
    <row r="26" spans="1:18" ht="17.100000000000001" customHeight="1" x14ac:dyDescent="0.25">
      <c r="A26" s="619">
        <v>9</v>
      </c>
      <c r="B26" s="620" t="s">
        <v>78</v>
      </c>
      <c r="C26" s="621" t="s">
        <v>130</v>
      </c>
      <c r="D26" s="149">
        <f>[1]BEVÉTEL!$EU$1922</f>
        <v>0</v>
      </c>
      <c r="E26" s="150">
        <f>[1]BEVÉTEL!$EV$1922</f>
        <v>0</v>
      </c>
      <c r="F26" s="227">
        <f>[1]BEVÉTEL!$EW$1922</f>
        <v>0</v>
      </c>
      <c r="G26" s="153"/>
      <c r="H26" s="154"/>
      <c r="I26" s="155"/>
      <c r="J26" s="149">
        <f>[3]BEVÉTEL!$EU$280</f>
        <v>0</v>
      </c>
      <c r="K26" s="150">
        <f>[3]BEVÉTEL!$EV$280</f>
        <v>0</v>
      </c>
      <c r="L26" s="227">
        <f>[3]BEVÉTEL!$EW$280</f>
        <v>0</v>
      </c>
      <c r="M26" s="149">
        <f>[4]BEVÉTEL!$EU$280</f>
        <v>0</v>
      </c>
      <c r="N26" s="150">
        <f>[4]BEVÉTEL!$EV$280</f>
        <v>0</v>
      </c>
      <c r="O26" s="151">
        <f>[4]BEVÉTEL!$EW$280</f>
        <v>0</v>
      </c>
      <c r="P26" s="395">
        <f t="shared" si="15"/>
        <v>0</v>
      </c>
      <c r="Q26" s="396">
        <f t="shared" si="16"/>
        <v>0</v>
      </c>
      <c r="R26" s="397">
        <f t="shared" si="17"/>
        <v>0</v>
      </c>
    </row>
    <row r="27" spans="1:18" ht="29.25" customHeight="1" x14ac:dyDescent="0.25">
      <c r="A27" s="619"/>
      <c r="B27" s="620" t="s">
        <v>80</v>
      </c>
      <c r="C27" s="621"/>
      <c r="D27" s="1007"/>
      <c r="E27" s="1008"/>
      <c r="F27" s="1009"/>
      <c r="G27" s="1007"/>
      <c r="H27" s="1008"/>
      <c r="I27" s="1011"/>
      <c r="J27" s="1007"/>
      <c r="K27" s="1008"/>
      <c r="L27" s="1009"/>
      <c r="M27" s="1007"/>
      <c r="N27" s="1008"/>
      <c r="O27" s="1011"/>
      <c r="P27" s="1012"/>
      <c r="Q27" s="1013"/>
      <c r="R27" s="1014"/>
    </row>
    <row r="28" spans="1:18" ht="17.100000000000001" customHeight="1" x14ac:dyDescent="0.25">
      <c r="A28" s="619">
        <v>10</v>
      </c>
      <c r="B28" s="620" t="s">
        <v>77</v>
      </c>
      <c r="C28" s="621" t="s">
        <v>130</v>
      </c>
      <c r="D28" s="149">
        <f>[1]BEVÉTEL!$ER$1922</f>
        <v>0</v>
      </c>
      <c r="E28" s="150">
        <f>[1]BEVÉTEL!$ES$1922</f>
        <v>0</v>
      </c>
      <c r="F28" s="227">
        <f>[1]BEVÉTEL!$ET$1922</f>
        <v>0</v>
      </c>
      <c r="G28" s="153">
        <f>[2]BEVÉTEL!ER242</f>
        <v>0</v>
      </c>
      <c r="H28" s="154">
        <f>[2]BEVÉTEL!ES242</f>
        <v>0</v>
      </c>
      <c r="I28" s="155">
        <f>[2]BEVÉTEL!ET242</f>
        <v>0</v>
      </c>
      <c r="J28" s="149">
        <f>[3]BEVÉTEL!$ER$280</f>
        <v>0</v>
      </c>
      <c r="K28" s="150">
        <f>[3]BEVÉTEL!$ES$280</f>
        <v>0</v>
      </c>
      <c r="L28" s="227">
        <f>[3]BEVÉTEL!$ET$280</f>
        <v>0</v>
      </c>
      <c r="M28" s="149">
        <f>[4]BEVÉTEL!$ER$280</f>
        <v>0</v>
      </c>
      <c r="N28" s="150">
        <f>[4]BEVÉTEL!$ES$280</f>
        <v>0</v>
      </c>
      <c r="O28" s="151">
        <f>[4]BEVÉTEL!$ET$280</f>
        <v>0</v>
      </c>
      <c r="P28" s="395">
        <f t="shared" ref="P28:P29" si="18">D28+G28+J28+M28</f>
        <v>0</v>
      </c>
      <c r="Q28" s="396">
        <f t="shared" ref="Q28:Q29" si="19">E28+H28+K28+N28</f>
        <v>0</v>
      </c>
      <c r="R28" s="397">
        <f t="shared" ref="R28:R29" si="20">F28+I28+L28+O28</f>
        <v>0</v>
      </c>
    </row>
    <row r="29" spans="1:18" ht="17.100000000000001" customHeight="1" x14ac:dyDescent="0.25">
      <c r="A29" s="619">
        <v>11</v>
      </c>
      <c r="B29" s="620" t="s">
        <v>78</v>
      </c>
      <c r="C29" s="621" t="s">
        <v>130</v>
      </c>
      <c r="D29" s="149"/>
      <c r="E29" s="150">
        <v>0</v>
      </c>
      <c r="F29" s="227">
        <v>0</v>
      </c>
      <c r="G29" s="153"/>
      <c r="H29" s="154"/>
      <c r="I29" s="155"/>
      <c r="J29" s="149"/>
      <c r="K29" s="150">
        <v>0</v>
      </c>
      <c r="L29" s="227">
        <v>0</v>
      </c>
      <c r="M29" s="149"/>
      <c r="N29" s="150">
        <v>0</v>
      </c>
      <c r="O29" s="151">
        <v>0</v>
      </c>
      <c r="P29" s="395">
        <f t="shared" si="18"/>
        <v>0</v>
      </c>
      <c r="Q29" s="396">
        <f t="shared" si="19"/>
        <v>0</v>
      </c>
      <c r="R29" s="397">
        <f t="shared" si="20"/>
        <v>0</v>
      </c>
    </row>
    <row r="30" spans="1:18" ht="28.5" customHeight="1" x14ac:dyDescent="0.25">
      <c r="A30" s="619"/>
      <c r="B30" s="620" t="s">
        <v>81</v>
      </c>
      <c r="C30" s="621"/>
      <c r="D30" s="1007"/>
      <c r="E30" s="1008"/>
      <c r="F30" s="1009"/>
      <c r="G30" s="1007"/>
      <c r="H30" s="1008"/>
      <c r="I30" s="1011"/>
      <c r="J30" s="1007"/>
      <c r="K30" s="1008"/>
      <c r="L30" s="1009"/>
      <c r="M30" s="1007"/>
      <c r="N30" s="1008"/>
      <c r="O30" s="1011"/>
      <c r="P30" s="1012"/>
      <c r="Q30" s="1013"/>
      <c r="R30" s="1014"/>
    </row>
    <row r="31" spans="1:18" ht="17.100000000000001" customHeight="1" x14ac:dyDescent="0.25">
      <c r="A31" s="619">
        <v>12</v>
      </c>
      <c r="B31" s="620" t="s">
        <v>131</v>
      </c>
      <c r="C31" s="621" t="s">
        <v>137</v>
      </c>
      <c r="D31" s="149">
        <f>[1]BEVÉTEL!$EF$1922</f>
        <v>0</v>
      </c>
      <c r="E31" s="150">
        <f>[1]BEVÉTEL!$EG$1922</f>
        <v>0</v>
      </c>
      <c r="F31" s="227">
        <f>[1]BEVÉTEL!$EH$1922</f>
        <v>0</v>
      </c>
      <c r="G31" s="153">
        <f>[2]BEVÉTEL!EF242</f>
        <v>0</v>
      </c>
      <c r="H31" s="154">
        <f>[2]BEVÉTEL!EG242</f>
        <v>0</v>
      </c>
      <c r="I31" s="155">
        <f>[2]BEVÉTEL!EH242</f>
        <v>0</v>
      </c>
      <c r="J31" s="149">
        <f>[3]BEVÉTEL!$EF$280</f>
        <v>0</v>
      </c>
      <c r="K31" s="150">
        <f>[3]BEVÉTEL!$EG$280</f>
        <v>0</v>
      </c>
      <c r="L31" s="227">
        <f>[3]BEVÉTEL!$EH$280</f>
        <v>0</v>
      </c>
      <c r="M31" s="149">
        <f>[4]BEVÉTEL!$EF$280</f>
        <v>0</v>
      </c>
      <c r="N31" s="150">
        <f>[4]BEVÉTEL!$EG$280</f>
        <v>0</v>
      </c>
      <c r="O31" s="151">
        <f>[4]BEVÉTEL!$EH$280</f>
        <v>0</v>
      </c>
      <c r="P31" s="395">
        <f t="shared" ref="P31:P32" si="21">D31+G31+J31+M31</f>
        <v>0</v>
      </c>
      <c r="Q31" s="396">
        <f t="shared" ref="Q31:Q32" si="22">E31+H31+K31+N31</f>
        <v>0</v>
      </c>
      <c r="R31" s="397">
        <f t="shared" ref="R31:R32" si="23">F31+I31+L31+O31</f>
        <v>0</v>
      </c>
    </row>
    <row r="32" spans="1:18" s="62" customFormat="1" ht="17.100000000000001" customHeight="1" x14ac:dyDescent="0.25">
      <c r="A32" s="619">
        <v>13</v>
      </c>
      <c r="B32" s="620" t="s">
        <v>75</v>
      </c>
      <c r="C32" s="621" t="s">
        <v>138</v>
      </c>
      <c r="D32" s="149">
        <f>[1]BEVÉTEL!$EC$1922</f>
        <v>0</v>
      </c>
      <c r="E32" s="150">
        <f>[1]BEVÉTEL!$ED$1922</f>
        <v>0</v>
      </c>
      <c r="F32" s="227">
        <f>[1]BEVÉTEL!$EE$1922</f>
        <v>0</v>
      </c>
      <c r="G32" s="160">
        <f>[2]BEVÉTEL!EC242</f>
        <v>0</v>
      </c>
      <c r="H32" s="161">
        <f>[2]BEVÉTEL!ED242</f>
        <v>0</v>
      </c>
      <c r="I32" s="162">
        <f>[2]BEVÉTEL!EE242</f>
        <v>0</v>
      </c>
      <c r="J32" s="149">
        <f>[3]BEVÉTEL!$EC$280</f>
        <v>0</v>
      </c>
      <c r="K32" s="150">
        <f>[3]BEVÉTEL!$ED$280</f>
        <v>0</v>
      </c>
      <c r="L32" s="227">
        <f>[3]BEVÉTEL!$EE$280</f>
        <v>0</v>
      </c>
      <c r="M32" s="149">
        <f>[4]BEVÉTEL!$EC$280</f>
        <v>0</v>
      </c>
      <c r="N32" s="150">
        <f>[4]BEVÉTEL!$ED$280</f>
        <v>0</v>
      </c>
      <c r="O32" s="151">
        <f>[4]BEVÉTEL!$EE$280</f>
        <v>0</v>
      </c>
      <c r="P32" s="395">
        <f t="shared" si="21"/>
        <v>0</v>
      </c>
      <c r="Q32" s="396">
        <f t="shared" si="22"/>
        <v>0</v>
      </c>
      <c r="R32" s="397">
        <f t="shared" si="23"/>
        <v>0</v>
      </c>
    </row>
    <row r="33" spans="1:20" s="62" customFormat="1" ht="17.100000000000001" customHeight="1" x14ac:dyDescent="0.25">
      <c r="A33" s="619">
        <v>14</v>
      </c>
      <c r="B33" s="620" t="s">
        <v>132</v>
      </c>
      <c r="C33" s="625" t="s">
        <v>139</v>
      </c>
      <c r="D33" s="149">
        <f>[1]BEVÉTEL!$EX$1922</f>
        <v>0</v>
      </c>
      <c r="E33" s="150">
        <f>[1]BEVÉTEL!$EY$1922</f>
        <v>0</v>
      </c>
      <c r="F33" s="227">
        <f>[1]BEVÉTEL!$EZ$1922</f>
        <v>0</v>
      </c>
      <c r="G33" s="160">
        <f>[2]BEVÉTEL!EX242</f>
        <v>0</v>
      </c>
      <c r="H33" s="161">
        <f>[2]BEVÉTEL!EY242</f>
        <v>0</v>
      </c>
      <c r="I33" s="162">
        <f>[2]BEVÉTEL!EZ242</f>
        <v>0</v>
      </c>
      <c r="J33" s="149">
        <f>[3]BEVÉTEL!$EX$280</f>
        <v>0</v>
      </c>
      <c r="K33" s="150">
        <f>[3]BEVÉTEL!$EY$280</f>
        <v>0</v>
      </c>
      <c r="L33" s="227">
        <f>[3]BEVÉTEL!$EZ$280</f>
        <v>0</v>
      </c>
      <c r="M33" s="149">
        <f>[4]BEVÉTEL!$EX$280</f>
        <v>0</v>
      </c>
      <c r="N33" s="150">
        <f>[4]BEVÉTEL!$EY$280</f>
        <v>0</v>
      </c>
      <c r="O33" s="151">
        <f>[4]BEVÉTEL!$EZ$280</f>
        <v>0</v>
      </c>
      <c r="P33" s="395">
        <f t="shared" ref="P33:P34" si="24">D33+G33+J33+M33</f>
        <v>0</v>
      </c>
      <c r="Q33" s="396">
        <f t="shared" ref="Q33:Q35" si="25">E33+H33+K33+N33</f>
        <v>0</v>
      </c>
      <c r="R33" s="397">
        <f t="shared" ref="R33:R35" si="26">F33+I33+L33+O33</f>
        <v>0</v>
      </c>
    </row>
    <row r="34" spans="1:20" s="62" customFormat="1" ht="17.100000000000001" customHeight="1" x14ac:dyDescent="0.25">
      <c r="A34" s="619"/>
      <c r="B34" s="623" t="s">
        <v>49</v>
      </c>
      <c r="C34" s="623"/>
      <c r="D34" s="156">
        <f>SUM(D31:D33,D25,D26,D28,D29)</f>
        <v>51667000</v>
      </c>
      <c r="E34" s="157">
        <f t="shared" ref="E34:F34" si="27">SUM(E31:E33,E25,E26,E28,E29)</f>
        <v>0</v>
      </c>
      <c r="F34" s="159">
        <f t="shared" si="27"/>
        <v>0</v>
      </c>
      <c r="G34" s="156">
        <f>SUM(G31:G33,G25,G26,G28,G29)</f>
        <v>8253000</v>
      </c>
      <c r="H34" s="157">
        <f t="shared" ref="H34:I34" si="28">SUM(H31:H33,H25,H26,H28,H29)</f>
        <v>0</v>
      </c>
      <c r="I34" s="159">
        <f t="shared" si="28"/>
        <v>0</v>
      </c>
      <c r="J34" s="156">
        <f>SUM(J31:J33,J25,J26,J28,J29)</f>
        <v>63000</v>
      </c>
      <c r="K34" s="157">
        <f t="shared" ref="K34:L34" si="29">SUM(K31:K33,K25,K26,K28,K29)</f>
        <v>0</v>
      </c>
      <c r="L34" s="159">
        <f t="shared" si="29"/>
        <v>0</v>
      </c>
      <c r="M34" s="156">
        <f>SUM(M31:M33,M25,M26,M28,M29)</f>
        <v>173000</v>
      </c>
      <c r="N34" s="157">
        <f t="shared" ref="N34:O34" si="30">SUM(N31:N33,N25,N26,N28,N29)</f>
        <v>0</v>
      </c>
      <c r="O34" s="158">
        <f t="shared" si="30"/>
        <v>0</v>
      </c>
      <c r="P34" s="568">
        <f t="shared" si="24"/>
        <v>60156000</v>
      </c>
      <c r="Q34" s="401">
        <f t="shared" si="25"/>
        <v>0</v>
      </c>
      <c r="R34" s="402">
        <f t="shared" si="26"/>
        <v>0</v>
      </c>
    </row>
    <row r="35" spans="1:20" ht="17.100000000000001" customHeight="1" thickBot="1" x14ac:dyDescent="0.3">
      <c r="A35" s="626"/>
      <c r="B35" s="627" t="s">
        <v>93</v>
      </c>
      <c r="C35" s="627"/>
      <c r="D35" s="163">
        <f>SUM(D34,D22,D17)</f>
        <v>890466819</v>
      </c>
      <c r="E35" s="164">
        <f t="shared" ref="E35:F35" si="31">SUM(E34,E22,E17)</f>
        <v>118751301</v>
      </c>
      <c r="F35" s="166">
        <f t="shared" si="31"/>
        <v>0</v>
      </c>
      <c r="G35" s="163">
        <f>SUM(G34,G22,G17)</f>
        <v>8486000</v>
      </c>
      <c r="H35" s="164">
        <f t="shared" ref="H35:I35" si="32">SUM(H34,H22,H17)</f>
        <v>0</v>
      </c>
      <c r="I35" s="166">
        <f t="shared" si="32"/>
        <v>0</v>
      </c>
      <c r="J35" s="163">
        <f>SUM(J34,J22,J17)</f>
        <v>383000</v>
      </c>
      <c r="K35" s="164">
        <f t="shared" ref="K35:L35" si="33">SUM(K34,K22,K17)</f>
        <v>0</v>
      </c>
      <c r="L35" s="166">
        <f t="shared" si="33"/>
        <v>0</v>
      </c>
      <c r="M35" s="163">
        <f>SUM(M34,M22,M17)</f>
        <v>63772000</v>
      </c>
      <c r="N35" s="164">
        <f t="shared" ref="N35:O35" si="34">SUM(N34,N22,N17)</f>
        <v>0</v>
      </c>
      <c r="O35" s="165">
        <f t="shared" si="34"/>
        <v>0</v>
      </c>
      <c r="P35" s="569">
        <f>D35+G35+J35+M35</f>
        <v>963107819</v>
      </c>
      <c r="Q35" s="403">
        <f t="shared" si="25"/>
        <v>118751301</v>
      </c>
      <c r="R35" s="404">
        <f t="shared" si="26"/>
        <v>0</v>
      </c>
    </row>
    <row r="36" spans="1:20" x14ac:dyDescent="0.25">
      <c r="P36" s="61"/>
      <c r="Q36" s="62"/>
      <c r="R36" s="62"/>
    </row>
    <row r="37" spans="1:20" x14ac:dyDescent="0.25">
      <c r="G37" s="133"/>
      <c r="H37" s="133"/>
      <c r="I37" s="133"/>
      <c r="J37" s="133"/>
      <c r="K37" s="133"/>
      <c r="L37" s="133"/>
      <c r="M37" s="133"/>
      <c r="N37" s="133"/>
      <c r="O37" s="133"/>
      <c r="P37" s="177"/>
      <c r="Q37" s="178"/>
      <c r="R37" s="62"/>
    </row>
    <row r="38" spans="1:20" ht="12.75" customHeight="1" x14ac:dyDescent="0.25">
      <c r="B38" s="171"/>
      <c r="C38" s="171"/>
      <c r="D38" s="131"/>
      <c r="E38" s="1010"/>
      <c r="F38" s="1010"/>
      <c r="G38" s="131"/>
      <c r="H38" s="133"/>
      <c r="I38" s="133"/>
      <c r="J38" s="131"/>
      <c r="K38" s="133"/>
      <c r="L38" s="133"/>
      <c r="M38" s="131"/>
      <c r="N38" s="133"/>
      <c r="O38" s="133"/>
      <c r="P38" s="177"/>
      <c r="Q38" s="178"/>
      <c r="R38" s="62"/>
    </row>
    <row r="39" spans="1:20" ht="12.75" customHeight="1" x14ac:dyDescent="0.25">
      <c r="B39" s="171"/>
      <c r="D39" s="131"/>
      <c r="E39" s="1010"/>
      <c r="F39" s="1010"/>
      <c r="G39" s="131"/>
      <c r="H39" s="133"/>
      <c r="I39" s="133"/>
      <c r="J39" s="131"/>
      <c r="K39" s="133"/>
      <c r="L39" s="133"/>
      <c r="M39" s="131"/>
      <c r="N39" s="133"/>
      <c r="O39" s="133"/>
      <c r="P39" s="177"/>
      <c r="Q39" s="178"/>
      <c r="R39" s="62"/>
    </row>
    <row r="40" spans="1:20" ht="36" customHeight="1" x14ac:dyDescent="0.25">
      <c r="B40" s="171"/>
      <c r="D40" s="131"/>
      <c r="E40" s="1010"/>
      <c r="F40" s="1010"/>
      <c r="G40" s="131"/>
      <c r="H40" s="179"/>
      <c r="I40" s="133"/>
      <c r="J40" s="131"/>
      <c r="K40" s="179"/>
      <c r="L40" s="133"/>
      <c r="M40" s="131"/>
      <c r="N40" s="179"/>
      <c r="O40" s="133"/>
      <c r="P40" s="177"/>
      <c r="Q40" s="180"/>
      <c r="R40" s="62"/>
    </row>
    <row r="41" spans="1:20" x14ac:dyDescent="0.25">
      <c r="B41" s="171"/>
      <c r="D41" s="131"/>
      <c r="E41" s="1010"/>
      <c r="F41" s="1010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135"/>
      <c r="T41" s="143"/>
    </row>
    <row r="42" spans="1:20" x14ac:dyDescent="0.25">
      <c r="B42" s="172"/>
      <c r="D42" s="131"/>
      <c r="E42" s="228"/>
      <c r="F42" s="136"/>
      <c r="G42" s="131"/>
      <c r="H42" s="133"/>
      <c r="I42" s="133"/>
      <c r="J42" s="131"/>
      <c r="K42" s="133"/>
      <c r="L42" s="133"/>
      <c r="M42" s="131"/>
      <c r="N42" s="133"/>
      <c r="O42" s="133"/>
      <c r="P42" s="134"/>
      <c r="Q42" s="135"/>
    </row>
    <row r="43" spans="1:20" ht="19.5" customHeight="1" x14ac:dyDescent="0.25">
      <c r="B43" s="172"/>
      <c r="D43" s="131"/>
      <c r="E43" s="1010"/>
      <c r="F43" s="1010"/>
      <c r="G43" s="133"/>
      <c r="H43" s="133"/>
      <c r="I43" s="133"/>
      <c r="J43" s="133"/>
      <c r="K43" s="133"/>
      <c r="L43" s="133"/>
      <c r="M43" s="133"/>
      <c r="N43" s="133"/>
      <c r="O43" s="133"/>
      <c r="P43" s="134"/>
      <c r="Q43" s="135"/>
    </row>
    <row r="44" spans="1:20" x14ac:dyDescent="0.25">
      <c r="D44" s="131"/>
      <c r="E44" s="131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4"/>
      <c r="Q44" s="135"/>
    </row>
    <row r="46" spans="1:20" x14ac:dyDescent="0.25">
      <c r="B46" s="172"/>
    </row>
    <row r="52" spans="5:7" x14ac:dyDescent="0.25">
      <c r="E52" s="998"/>
      <c r="F52" s="998"/>
      <c r="G52" s="998"/>
    </row>
  </sheetData>
  <mergeCells count="48">
    <mergeCell ref="A6:J6"/>
    <mergeCell ref="A7:R7"/>
    <mergeCell ref="A1:R1"/>
    <mergeCell ref="A2:Q2"/>
    <mergeCell ref="A3:R3"/>
    <mergeCell ref="A4:J4"/>
    <mergeCell ref="A5:R5"/>
    <mergeCell ref="P8:R8"/>
    <mergeCell ref="D9:F9"/>
    <mergeCell ref="G9:I9"/>
    <mergeCell ref="D18:F18"/>
    <mergeCell ref="J9:L9"/>
    <mergeCell ref="D8:F8"/>
    <mergeCell ref="G8:I8"/>
    <mergeCell ref="J8:L8"/>
    <mergeCell ref="M8:O8"/>
    <mergeCell ref="G18:I18"/>
    <mergeCell ref="J18:L18"/>
    <mergeCell ref="M18:O18"/>
    <mergeCell ref="P23:R24"/>
    <mergeCell ref="M9:O9"/>
    <mergeCell ref="P9:R9"/>
    <mergeCell ref="P18:R18"/>
    <mergeCell ref="P11:R11"/>
    <mergeCell ref="M23:O24"/>
    <mergeCell ref="M11:O11"/>
    <mergeCell ref="P30:R30"/>
    <mergeCell ref="G27:I27"/>
    <mergeCell ref="J27:L27"/>
    <mergeCell ref="M27:O27"/>
    <mergeCell ref="P27:R27"/>
    <mergeCell ref="G30:I30"/>
    <mergeCell ref="J30:L30"/>
    <mergeCell ref="M30:O30"/>
    <mergeCell ref="E52:G52"/>
    <mergeCell ref="D11:F11"/>
    <mergeCell ref="G11:I11"/>
    <mergeCell ref="J11:L11"/>
    <mergeCell ref="D27:F27"/>
    <mergeCell ref="D30:F30"/>
    <mergeCell ref="D23:F24"/>
    <mergeCell ref="E41:F41"/>
    <mergeCell ref="E43:F43"/>
    <mergeCell ref="E38:F38"/>
    <mergeCell ref="E39:F39"/>
    <mergeCell ref="E40:F40"/>
    <mergeCell ref="G23:I24"/>
    <mergeCell ref="J23:L24"/>
  </mergeCells>
  <printOptions horizontalCentered="1"/>
  <pageMargins left="0" right="0" top="0.19685039370078741" bottom="0" header="0.51181102362204722" footer="0"/>
  <pageSetup paperSize="9" scale="60" orientation="landscape" r:id="rId1"/>
  <headerFooter alignWithMargins="0"/>
  <ignoredErrors>
    <ignoredError sqref="G13:I13 G17:I18 G22:I24 G27:I27 G29:I30 G34:I35 G26:I26 P30:R30 P18:R18 P23:R24 P27:R2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E412"/>
  <sheetViews>
    <sheetView showGridLines="0" view="pageBreakPreview" topLeftCell="A379" zoomScale="85" zoomScaleNormal="70" zoomScaleSheetLayoutView="85" zoomScalePageLayoutView="70" workbookViewId="0">
      <selection activeCell="A5" sqref="A5:X5"/>
    </sheetView>
  </sheetViews>
  <sheetFormatPr defaultColWidth="4.28515625" defaultRowHeight="12" x14ac:dyDescent="0.2"/>
  <cols>
    <col min="1" max="1" width="2.85546875" style="293" customWidth="1"/>
    <col min="2" max="2" width="39.28515625" style="294" customWidth="1"/>
    <col min="3" max="3" width="6.140625" style="294" customWidth="1"/>
    <col min="4" max="4" width="9" style="378" bestFit="1" customWidth="1"/>
    <col min="5" max="5" width="8.5703125" style="378" bestFit="1" customWidth="1"/>
    <col min="6" max="6" width="5.7109375" style="377" bestFit="1" customWidth="1"/>
    <col min="7" max="7" width="8.5703125" style="376" bestFit="1" customWidth="1"/>
    <col min="8" max="8" width="7.85546875" style="377" bestFit="1" customWidth="1"/>
    <col min="9" max="9" width="6.7109375" style="377" bestFit="1" customWidth="1"/>
    <col min="10" max="10" width="6.85546875" style="377" bestFit="1" customWidth="1"/>
    <col min="11" max="11" width="6.42578125" style="376" bestFit="1" customWidth="1"/>
    <col min="12" max="14" width="8.5703125" style="377" bestFit="1" customWidth="1"/>
    <col min="15" max="15" width="8.5703125" style="376" bestFit="1" customWidth="1"/>
    <col min="16" max="16" width="6.7109375" style="376" bestFit="1" customWidth="1"/>
    <col min="17" max="17" width="6.85546875" style="376" customWidth="1"/>
    <col min="18" max="18" width="4.5703125" style="376" customWidth="1"/>
    <col min="19" max="19" width="6.7109375" style="376" bestFit="1" customWidth="1"/>
    <col min="20" max="20" width="7.85546875" style="377" bestFit="1" customWidth="1"/>
    <col min="21" max="21" width="7.28515625" style="377" customWidth="1"/>
    <col min="22" max="22" width="9" style="379" bestFit="1" customWidth="1"/>
    <col min="23" max="23" width="8.5703125" style="380" bestFit="1" customWidth="1"/>
    <col min="24" max="24" width="7.140625" style="349" bestFit="1" customWidth="1"/>
    <col min="25" max="16384" width="4.28515625" style="350"/>
  </cols>
  <sheetData>
    <row r="1" spans="1:31" s="70" customFormat="1" ht="12.75" x14ac:dyDescent="0.2">
      <c r="A1" s="987" t="s">
        <v>427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</row>
    <row r="2" spans="1:31" s="70" customFormat="1" x14ac:dyDescent="0.2">
      <c r="A2" s="989"/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605"/>
    </row>
    <row r="3" spans="1:31" s="70" customFormat="1" ht="12.75" x14ac:dyDescent="0.2">
      <c r="A3" s="987" t="s">
        <v>428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</row>
    <row r="4" spans="1:31" s="70" customFormat="1" x14ac:dyDescent="0.2">
      <c r="A4" s="995"/>
      <c r="B4" s="996"/>
      <c r="C4" s="996"/>
      <c r="D4" s="996"/>
      <c r="E4" s="996"/>
      <c r="F4" s="996"/>
      <c r="G4" s="996"/>
      <c r="H4" s="996"/>
      <c r="I4" s="996"/>
      <c r="J4" s="997"/>
      <c r="K4" s="605"/>
      <c r="L4" s="605"/>
      <c r="M4" s="605"/>
      <c r="N4" s="605"/>
      <c r="O4" s="605"/>
      <c r="P4" s="605"/>
      <c r="Q4" s="605"/>
      <c r="R4" s="605"/>
    </row>
    <row r="5" spans="1:31" s="70" customFormat="1" ht="16.5" x14ac:dyDescent="0.25">
      <c r="A5" s="991" t="s">
        <v>440</v>
      </c>
      <c r="B5" s="992"/>
      <c r="C5" s="992"/>
      <c r="D5" s="992"/>
      <c r="E5" s="992"/>
      <c r="F5" s="992"/>
      <c r="G5" s="992"/>
      <c r="H5" s="992"/>
      <c r="I5" s="992"/>
      <c r="J5" s="992"/>
      <c r="K5" s="992"/>
      <c r="L5" s="992"/>
      <c r="M5" s="992"/>
      <c r="N5" s="992"/>
      <c r="O5" s="992"/>
      <c r="P5" s="992"/>
      <c r="Q5" s="992"/>
      <c r="R5" s="992"/>
      <c r="S5" s="992"/>
      <c r="T5" s="992"/>
      <c r="U5" s="992"/>
      <c r="V5" s="992"/>
      <c r="W5" s="992"/>
      <c r="X5" s="992"/>
    </row>
    <row r="6" spans="1:31" s="70" customFormat="1" x14ac:dyDescent="0.2">
      <c r="A6" s="995"/>
      <c r="B6" s="996"/>
      <c r="C6" s="996"/>
      <c r="D6" s="996"/>
      <c r="E6" s="996"/>
      <c r="F6" s="996"/>
      <c r="G6" s="996"/>
      <c r="H6" s="996"/>
      <c r="I6" s="996"/>
      <c r="J6" s="997"/>
      <c r="K6" s="605"/>
      <c r="L6" s="605"/>
      <c r="M6" s="605"/>
      <c r="N6" s="605"/>
      <c r="O6" s="605"/>
      <c r="P6" s="605"/>
      <c r="Q6" s="605"/>
      <c r="R6" s="605"/>
    </row>
    <row r="7" spans="1:31" s="70" customFormat="1" ht="13.5" thickBot="1" x14ac:dyDescent="0.25">
      <c r="A7" s="994" t="s">
        <v>379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  <c r="S7" s="994"/>
      <c r="T7" s="994"/>
      <c r="U7" s="994"/>
      <c r="V7" s="994"/>
      <c r="W7" s="994"/>
      <c r="X7" s="994"/>
    </row>
    <row r="8" spans="1:31" s="346" customFormat="1" ht="15" customHeight="1" x14ac:dyDescent="0.2">
      <c r="A8" s="287"/>
      <c r="B8" s="288"/>
      <c r="C8" s="1025" t="s">
        <v>207</v>
      </c>
      <c r="D8" s="1026" t="s">
        <v>266</v>
      </c>
      <c r="E8" s="1027"/>
      <c r="F8" s="1027"/>
      <c r="G8" s="1027"/>
      <c r="H8" s="1027"/>
      <c r="I8" s="1027"/>
      <c r="J8" s="1027"/>
      <c r="K8" s="1027"/>
      <c r="L8" s="1027"/>
      <c r="M8" s="1027"/>
      <c r="N8" s="1027"/>
      <c r="O8" s="1027"/>
      <c r="P8" s="1027"/>
      <c r="Q8" s="1027"/>
      <c r="R8" s="1027"/>
      <c r="S8" s="1027"/>
      <c r="T8" s="1027"/>
      <c r="U8" s="1027"/>
      <c r="V8" s="1027"/>
      <c r="W8" s="1027"/>
      <c r="X8" s="1028"/>
    </row>
    <row r="9" spans="1:31" s="346" customFormat="1" ht="37.5" customHeight="1" x14ac:dyDescent="0.2">
      <c r="A9" s="287"/>
      <c r="B9" s="288"/>
      <c r="C9" s="1025"/>
      <c r="D9" s="1029" t="s">
        <v>193</v>
      </c>
      <c r="E9" s="1030"/>
      <c r="F9" s="1030"/>
      <c r="G9" s="1030" t="s">
        <v>194</v>
      </c>
      <c r="H9" s="1030"/>
      <c r="I9" s="1030"/>
      <c r="J9" s="1030" t="s">
        <v>195</v>
      </c>
      <c r="K9" s="1030"/>
      <c r="L9" s="1030"/>
      <c r="M9" s="1030" t="s">
        <v>283</v>
      </c>
      <c r="N9" s="1030"/>
      <c r="O9" s="1030"/>
      <c r="P9" s="1030" t="s">
        <v>197</v>
      </c>
      <c r="Q9" s="1030"/>
      <c r="R9" s="1030"/>
      <c r="S9" s="1030" t="s">
        <v>285</v>
      </c>
      <c r="T9" s="1030"/>
      <c r="U9" s="1030"/>
      <c r="V9" s="1030" t="s">
        <v>198</v>
      </c>
      <c r="W9" s="1030"/>
      <c r="X9" s="1031"/>
    </row>
    <row r="10" spans="1:31" s="346" customFormat="1" ht="47.25" x14ac:dyDescent="0.2">
      <c r="A10" s="287"/>
      <c r="B10" s="288"/>
      <c r="C10" s="296" t="s">
        <v>111</v>
      </c>
      <c r="D10" s="1029" t="s">
        <v>229</v>
      </c>
      <c r="E10" s="1030"/>
      <c r="F10" s="1030"/>
      <c r="G10" s="1030" t="s">
        <v>224</v>
      </c>
      <c r="H10" s="1030"/>
      <c r="I10" s="1030"/>
      <c r="J10" s="1030" t="s">
        <v>324</v>
      </c>
      <c r="K10" s="1030"/>
      <c r="L10" s="1030"/>
      <c r="M10" s="1030" t="s">
        <v>284</v>
      </c>
      <c r="N10" s="1030"/>
      <c r="O10" s="1030"/>
      <c r="P10" s="1030" t="s">
        <v>228</v>
      </c>
      <c r="Q10" s="1030"/>
      <c r="R10" s="1030"/>
      <c r="S10" s="1030" t="s">
        <v>286</v>
      </c>
      <c r="T10" s="1030"/>
      <c r="U10" s="1030"/>
      <c r="V10" s="1030" t="s">
        <v>230</v>
      </c>
      <c r="W10" s="1030"/>
      <c r="X10" s="1031"/>
    </row>
    <row r="11" spans="1:31" s="559" customFormat="1" ht="60" x14ac:dyDescent="0.2">
      <c r="A11" s="290" t="s">
        <v>41</v>
      </c>
      <c r="B11" s="290" t="s">
        <v>111</v>
      </c>
      <c r="C11" s="298" t="s">
        <v>117</v>
      </c>
      <c r="D11" s="516" t="s">
        <v>134</v>
      </c>
      <c r="E11" s="514" t="s">
        <v>135</v>
      </c>
      <c r="F11" s="514" t="s">
        <v>136</v>
      </c>
      <c r="G11" s="557" t="s">
        <v>134</v>
      </c>
      <c r="H11" s="514" t="s">
        <v>135</v>
      </c>
      <c r="I11" s="514" t="s">
        <v>136</v>
      </c>
      <c r="J11" s="514" t="s">
        <v>134</v>
      </c>
      <c r="K11" s="557" t="s">
        <v>135</v>
      </c>
      <c r="L11" s="514" t="s">
        <v>136</v>
      </c>
      <c r="M11" s="514" t="s">
        <v>134</v>
      </c>
      <c r="N11" s="557" t="s">
        <v>135</v>
      </c>
      <c r="O11" s="514" t="s">
        <v>136</v>
      </c>
      <c r="P11" s="514" t="s">
        <v>134</v>
      </c>
      <c r="Q11" s="557" t="s">
        <v>135</v>
      </c>
      <c r="R11" s="514" t="s">
        <v>136</v>
      </c>
      <c r="S11" s="514" t="s">
        <v>134</v>
      </c>
      <c r="T11" s="557" t="s">
        <v>135</v>
      </c>
      <c r="U11" s="514" t="s">
        <v>136</v>
      </c>
      <c r="V11" s="514" t="s">
        <v>134</v>
      </c>
      <c r="W11" s="514" t="s">
        <v>135</v>
      </c>
      <c r="X11" s="558" t="s">
        <v>136</v>
      </c>
      <c r="AE11" s="560"/>
    </row>
    <row r="12" spans="1:31" x14ac:dyDescent="0.2">
      <c r="A12" s="329" t="s">
        <v>10</v>
      </c>
      <c r="B12" s="551" t="s">
        <v>54</v>
      </c>
      <c r="C12" s="551"/>
      <c r="D12" s="1032"/>
      <c r="E12" s="1033"/>
      <c r="F12" s="1033"/>
      <c r="G12" s="1033"/>
      <c r="H12" s="1033"/>
      <c r="I12" s="1033"/>
      <c r="J12" s="1033"/>
      <c r="K12" s="1033"/>
      <c r="L12" s="1033"/>
      <c r="M12" s="1033"/>
      <c r="N12" s="1033"/>
      <c r="O12" s="1033"/>
      <c r="P12" s="1033"/>
      <c r="Q12" s="1033"/>
      <c r="R12" s="1033"/>
      <c r="S12" s="1033"/>
      <c r="T12" s="1033"/>
      <c r="U12" s="1033"/>
      <c r="V12" s="1033"/>
      <c r="W12" s="1033"/>
      <c r="X12" s="1034"/>
    </row>
    <row r="13" spans="1:31" x14ac:dyDescent="0.2">
      <c r="A13" s="329">
        <v>1</v>
      </c>
      <c r="B13" s="551" t="s">
        <v>118</v>
      </c>
      <c r="C13" s="552" t="s">
        <v>119</v>
      </c>
      <c r="D13" s="354">
        <f>[1]BEVÉTEL!$M42</f>
        <v>0</v>
      </c>
      <c r="E13" s="352">
        <f>[1]BEVÉTEL!$N42</f>
        <v>0</v>
      </c>
      <c r="F13" s="352">
        <f>[1]BEVÉTEL!$O42</f>
        <v>0</v>
      </c>
      <c r="G13" s="352">
        <f>[1]BEVÉTEL!$M$90</f>
        <v>0</v>
      </c>
      <c r="H13" s="352">
        <f>[1]BEVÉTEL!$N$90</f>
        <v>0</v>
      </c>
      <c r="I13" s="352">
        <f>[1]BEVÉTEL!$O$90</f>
        <v>0</v>
      </c>
      <c r="J13" s="352">
        <f>[1]BEVÉTEL!$M129</f>
        <v>0</v>
      </c>
      <c r="K13" s="352">
        <f>[1]BEVÉTEL!$N129</f>
        <v>0</v>
      </c>
      <c r="L13" s="352">
        <f>[1]BEVÉTEL!$O129</f>
        <v>0</v>
      </c>
      <c r="M13" s="352">
        <f>[1]BEVÉTEL!$M165</f>
        <v>0</v>
      </c>
      <c r="N13" s="352">
        <f>[1]BEVÉTEL!$N165</f>
        <v>0</v>
      </c>
      <c r="O13" s="352">
        <f>[1]BEVÉTEL!$O165</f>
        <v>0</v>
      </c>
      <c r="P13" s="352">
        <f>[1]BEVÉTEL!$M190</f>
        <v>92389512</v>
      </c>
      <c r="Q13" s="352">
        <f>[1]BEVÉTEL!$N190</f>
        <v>0</v>
      </c>
      <c r="R13" s="352">
        <f>[1]BEVÉTEL!$O190</f>
        <v>0</v>
      </c>
      <c r="S13" s="352">
        <f>[1]BEVÉTEL!$M215</f>
        <v>0</v>
      </c>
      <c r="T13" s="352">
        <f>[1]BEVÉTEL!$N215</f>
        <v>0</v>
      </c>
      <c r="U13" s="352">
        <f>[1]BEVÉTEL!$O215</f>
        <v>0</v>
      </c>
      <c r="V13" s="352">
        <f>[1]BEVÉTEL!$M$257</f>
        <v>0</v>
      </c>
      <c r="W13" s="352">
        <f>[1]BEVÉTEL!$N$257</f>
        <v>0</v>
      </c>
      <c r="X13" s="355">
        <f>[1]BEVÉTEL!$O$257</f>
        <v>0</v>
      </c>
    </row>
    <row r="14" spans="1:31" x14ac:dyDescent="0.2">
      <c r="A14" s="329"/>
      <c r="B14" s="551" t="s">
        <v>120</v>
      </c>
      <c r="C14" s="552"/>
      <c r="D14" s="354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5"/>
    </row>
    <row r="15" spans="1:31" x14ac:dyDescent="0.2">
      <c r="A15" s="329">
        <v>2</v>
      </c>
      <c r="B15" s="551" t="s">
        <v>56</v>
      </c>
      <c r="C15" s="552" t="s">
        <v>121</v>
      </c>
      <c r="D15" s="354">
        <f>[1]BEVÉTEL!$BU42</f>
        <v>0</v>
      </c>
      <c r="E15" s="352">
        <f>[1]BEVÉTEL!$BV42</f>
        <v>0</v>
      </c>
      <c r="F15" s="352">
        <f>[1]BEVÉTEL!$BW42</f>
        <v>0</v>
      </c>
      <c r="G15" s="352">
        <f>[1]BEVÉTEL!$BU$90</f>
        <v>0</v>
      </c>
      <c r="H15" s="352">
        <f>[1]BEVÉTEL!$BV$90</f>
        <v>0</v>
      </c>
      <c r="I15" s="352">
        <f>[1]BEVÉTEL!$BW$90</f>
        <v>0</v>
      </c>
      <c r="J15" s="352">
        <f>[1]BEVÉTEL!$BU129</f>
        <v>0</v>
      </c>
      <c r="K15" s="352">
        <f>[1]BEVÉTEL!$BV129</f>
        <v>0</v>
      </c>
      <c r="L15" s="352">
        <f>[1]BEVÉTEL!$BW129</f>
        <v>0</v>
      </c>
      <c r="M15" s="352">
        <f>[1]BEVÉTEL!$BU165</f>
        <v>0</v>
      </c>
      <c r="N15" s="352">
        <f>[1]BEVÉTEL!$BV165</f>
        <v>0</v>
      </c>
      <c r="O15" s="352">
        <f>[1]BEVÉTEL!$BW165</f>
        <v>0</v>
      </c>
      <c r="P15" s="352">
        <f>[1]BEVÉTEL!$BU190</f>
        <v>0</v>
      </c>
      <c r="Q15" s="352">
        <f>[1]BEVÉTEL!$BV190</f>
        <v>0</v>
      </c>
      <c r="R15" s="352">
        <f>[1]BEVÉTEL!$BW190</f>
        <v>0</v>
      </c>
      <c r="S15" s="352">
        <f>[1]BEVÉTEL!$BU215</f>
        <v>0</v>
      </c>
      <c r="T15" s="352">
        <f>[1]BEVÉTEL!$BV215</f>
        <v>0</v>
      </c>
      <c r="U15" s="352">
        <f>[1]BEVÉTEL!$BW215</f>
        <v>0</v>
      </c>
      <c r="V15" s="352">
        <f>[1]BEVÉTEL!$BU$257</f>
        <v>0</v>
      </c>
      <c r="W15" s="352">
        <f>[1]BEVÉTEL!$BV$257</f>
        <v>0</v>
      </c>
      <c r="X15" s="355">
        <f>[1]BEVÉTEL!$BW$257</f>
        <v>0</v>
      </c>
    </row>
    <row r="16" spans="1:31" x14ac:dyDescent="0.2">
      <c r="A16" s="329">
        <v>3</v>
      </c>
      <c r="B16" s="551" t="s">
        <v>122</v>
      </c>
      <c r="C16" s="552" t="s">
        <v>123</v>
      </c>
      <c r="D16" s="354">
        <f>[1]BEVÉTEL!$AB42</f>
        <v>0</v>
      </c>
      <c r="E16" s="352">
        <f>[1]BEVÉTEL!$AC42</f>
        <v>0</v>
      </c>
      <c r="F16" s="352">
        <f>[1]BEVÉTEL!$AD42</f>
        <v>0</v>
      </c>
      <c r="G16" s="352">
        <f>[1]BEVÉTEL!$AB$90</f>
        <v>0</v>
      </c>
      <c r="H16" s="352">
        <f>[1]BEVÉTEL!$AC$90</f>
        <v>0</v>
      </c>
      <c r="I16" s="352">
        <f>[1]BEVÉTEL!$AD$90</f>
        <v>0</v>
      </c>
      <c r="J16" s="352">
        <f>[1]BEVÉTEL!$AB129</f>
        <v>0</v>
      </c>
      <c r="K16" s="352">
        <f>[1]BEVÉTEL!$AC129</f>
        <v>0</v>
      </c>
      <c r="L16" s="352">
        <f>[1]BEVÉTEL!$AD129</f>
        <v>0</v>
      </c>
      <c r="M16" s="352">
        <f>[1]BEVÉTEL!$AB165</f>
        <v>0</v>
      </c>
      <c r="N16" s="352">
        <f>[1]BEVÉTEL!$AC165</f>
        <v>0</v>
      </c>
      <c r="O16" s="352">
        <f>[1]BEVÉTEL!$AD165</f>
        <v>0</v>
      </c>
      <c r="P16" s="352">
        <f>[1]BEVÉTEL!$AB190</f>
        <v>0</v>
      </c>
      <c r="Q16" s="352">
        <f>[1]BEVÉTEL!$AC190</f>
        <v>0</v>
      </c>
      <c r="R16" s="352">
        <f>[1]BEVÉTEL!$AD190</f>
        <v>0</v>
      </c>
      <c r="S16" s="352">
        <f>[1]BEVÉTEL!$AB215</f>
        <v>0</v>
      </c>
      <c r="T16" s="352">
        <f>[1]BEVÉTEL!$AC215</f>
        <v>0</v>
      </c>
      <c r="U16" s="352">
        <f>[1]BEVÉTEL!$AD215</f>
        <v>0</v>
      </c>
      <c r="V16" s="352">
        <f>[1]BEVÉTEL!$AB$257</f>
        <v>0</v>
      </c>
      <c r="W16" s="352">
        <f>[1]BEVÉTEL!$AC$257</f>
        <v>0</v>
      </c>
      <c r="X16" s="355">
        <f>[1]BEVÉTEL!$AD$257</f>
        <v>0</v>
      </c>
    </row>
    <row r="17" spans="1:24" s="360" customFormat="1" x14ac:dyDescent="0.2">
      <c r="A17" s="329">
        <v>4</v>
      </c>
      <c r="B17" s="551" t="s">
        <v>124</v>
      </c>
      <c r="C17" s="552" t="s">
        <v>125</v>
      </c>
      <c r="D17" s="354">
        <f>[1]BEVÉTEL!$BL42</f>
        <v>0</v>
      </c>
      <c r="E17" s="357">
        <f>[1]BEVÉTEL!$BM42</f>
        <v>0</v>
      </c>
      <c r="F17" s="357">
        <f>[1]BEVÉTEL!$BN42</f>
        <v>0</v>
      </c>
      <c r="G17" s="352">
        <f>[1]BEVÉTEL!$BL$90</f>
        <v>0</v>
      </c>
      <c r="H17" s="357">
        <f>[1]BEVÉTEL!$BM$90</f>
        <v>0</v>
      </c>
      <c r="I17" s="357">
        <f>[1]BEVÉTEL!$BN$90</f>
        <v>0</v>
      </c>
      <c r="J17" s="352">
        <f>[1]BEVÉTEL!$BL129</f>
        <v>0</v>
      </c>
      <c r="K17" s="357">
        <f>[1]BEVÉTEL!$BM129</f>
        <v>0</v>
      </c>
      <c r="L17" s="357">
        <f>[1]BEVÉTEL!$BN129</f>
        <v>0</v>
      </c>
      <c r="M17" s="352">
        <f>[1]BEVÉTEL!$BL165</f>
        <v>0</v>
      </c>
      <c r="N17" s="357">
        <f>[1]BEVÉTEL!$BM165</f>
        <v>0</v>
      </c>
      <c r="O17" s="357">
        <f>[1]BEVÉTEL!$BN165</f>
        <v>0</v>
      </c>
      <c r="P17" s="352">
        <f>[1]BEVÉTEL!$BL190</f>
        <v>0</v>
      </c>
      <c r="Q17" s="357">
        <f>[1]BEVÉTEL!$BM190</f>
        <v>0</v>
      </c>
      <c r="R17" s="357">
        <f>[1]BEVÉTEL!$BN190</f>
        <v>0</v>
      </c>
      <c r="S17" s="352">
        <f>[1]BEVÉTEL!$BL215</f>
        <v>0</v>
      </c>
      <c r="T17" s="357">
        <f>[1]BEVÉTEL!$BM215</f>
        <v>0</v>
      </c>
      <c r="U17" s="357">
        <f>[1]BEVÉTEL!$BN215</f>
        <v>0</v>
      </c>
      <c r="V17" s="352">
        <f>[1]BEVÉTEL!$BL$257</f>
        <v>0</v>
      </c>
      <c r="W17" s="357">
        <f>[1]BEVÉTEL!$BM$257</f>
        <v>0</v>
      </c>
      <c r="X17" s="359">
        <f>[1]BEVÉTEL!$BN$257</f>
        <v>0</v>
      </c>
    </row>
    <row r="18" spans="1:24" x14ac:dyDescent="0.2">
      <c r="A18" s="329"/>
      <c r="B18" s="553" t="s">
        <v>60</v>
      </c>
      <c r="C18" s="554"/>
      <c r="D18" s="361">
        <f t="shared" ref="D18:F18" si="0">SUM(D15:D17,D13)</f>
        <v>0</v>
      </c>
      <c r="E18" s="357">
        <f t="shared" si="0"/>
        <v>0</v>
      </c>
      <c r="F18" s="357">
        <f t="shared" si="0"/>
        <v>0</v>
      </c>
      <c r="G18" s="357">
        <f>SUM(G15:G17,G13)</f>
        <v>0</v>
      </c>
      <c r="H18" s="357">
        <f t="shared" ref="H18:O18" si="1">SUM(H15:H17,H13)</f>
        <v>0</v>
      </c>
      <c r="I18" s="357">
        <f t="shared" si="1"/>
        <v>0</v>
      </c>
      <c r="J18" s="357">
        <f t="shared" si="1"/>
        <v>0</v>
      </c>
      <c r="K18" s="357">
        <f t="shared" si="1"/>
        <v>0</v>
      </c>
      <c r="L18" s="357">
        <f t="shared" si="1"/>
        <v>0</v>
      </c>
      <c r="M18" s="357">
        <f t="shared" si="1"/>
        <v>0</v>
      </c>
      <c r="N18" s="357">
        <f t="shared" si="1"/>
        <v>0</v>
      </c>
      <c r="O18" s="357">
        <f t="shared" si="1"/>
        <v>0</v>
      </c>
      <c r="P18" s="357">
        <f t="shared" ref="P18:R18" si="2">SUM(P15:P17,P13)</f>
        <v>92389512</v>
      </c>
      <c r="Q18" s="357">
        <f t="shared" si="2"/>
        <v>0</v>
      </c>
      <c r="R18" s="357">
        <f t="shared" si="2"/>
        <v>0</v>
      </c>
      <c r="S18" s="357">
        <f t="shared" ref="S18:U18" si="3">SUM(S15:S17,S13)</f>
        <v>0</v>
      </c>
      <c r="T18" s="357">
        <f t="shared" si="3"/>
        <v>0</v>
      </c>
      <c r="U18" s="357">
        <f t="shared" si="3"/>
        <v>0</v>
      </c>
      <c r="V18" s="357">
        <f>SUM(V15:V17,V13)</f>
        <v>0</v>
      </c>
      <c r="W18" s="357">
        <f>SUM(W15:W17,W13)</f>
        <v>0</v>
      </c>
      <c r="X18" s="359">
        <f>SUM(X15:X17,X13)</f>
        <v>0</v>
      </c>
    </row>
    <row r="19" spans="1:24" x14ac:dyDescent="0.2">
      <c r="A19" s="329" t="s">
        <v>50</v>
      </c>
      <c r="B19" s="551" t="s">
        <v>61</v>
      </c>
      <c r="C19" s="552"/>
      <c r="D19" s="1032"/>
      <c r="E19" s="1033"/>
      <c r="F19" s="1033"/>
      <c r="G19" s="1033"/>
      <c r="H19" s="1033"/>
      <c r="I19" s="1033"/>
      <c r="J19" s="1033"/>
      <c r="K19" s="1033"/>
      <c r="L19" s="1033"/>
      <c r="M19" s="1033"/>
      <c r="N19" s="1033"/>
      <c r="O19" s="1033"/>
      <c r="P19" s="1033"/>
      <c r="Q19" s="1033"/>
      <c r="R19" s="1033"/>
      <c r="S19" s="1033"/>
      <c r="T19" s="1033"/>
      <c r="U19" s="1033"/>
      <c r="V19" s="1033"/>
      <c r="W19" s="1033"/>
      <c r="X19" s="1034"/>
    </row>
    <row r="20" spans="1:24" ht="22.5" x14ac:dyDescent="0.2">
      <c r="A20" s="329">
        <v>5</v>
      </c>
      <c r="B20" s="551" t="s">
        <v>70</v>
      </c>
      <c r="C20" s="552" t="s">
        <v>126</v>
      </c>
      <c r="D20" s="354">
        <f>[1]BEVÉTEL!$CM42</f>
        <v>0</v>
      </c>
      <c r="E20" s="352">
        <f>[1]BEVÉTEL!$CN42</f>
        <v>0</v>
      </c>
      <c r="F20" s="352">
        <f>[1]BEVÉTEL!$CO42</f>
        <v>0</v>
      </c>
      <c r="G20" s="352">
        <f>[1]BEVÉTEL!$CM$90</f>
        <v>0</v>
      </c>
      <c r="H20" s="352">
        <f>[1]BEVÉTEL!$CN$90</f>
        <v>0</v>
      </c>
      <c r="I20" s="352">
        <f>[1]BEVÉTEL!$CO$90</f>
        <v>0</v>
      </c>
      <c r="J20" s="352">
        <f>[1]BEVÉTEL!$CM129</f>
        <v>0</v>
      </c>
      <c r="K20" s="352">
        <f>[1]BEVÉTEL!$CN129</f>
        <v>0</v>
      </c>
      <c r="L20" s="352">
        <f>[1]BEVÉTEL!$CO129</f>
        <v>0</v>
      </c>
      <c r="M20" s="352">
        <f>[1]BEVÉTEL!$CM165</f>
        <v>0</v>
      </c>
      <c r="N20" s="352">
        <f>[1]BEVÉTEL!$CN165</f>
        <v>0</v>
      </c>
      <c r="O20" s="352">
        <f>[1]BEVÉTEL!$CO165</f>
        <v>0</v>
      </c>
      <c r="P20" s="352">
        <f>[1]BEVÉTEL!$CM190</f>
        <v>0</v>
      </c>
      <c r="Q20" s="352">
        <f>[1]BEVÉTEL!$CN190</f>
        <v>0</v>
      </c>
      <c r="R20" s="352">
        <f>[1]BEVÉTEL!$CO190</f>
        <v>0</v>
      </c>
      <c r="S20" s="352">
        <f>[1]BEVÉTEL!$CM215</f>
        <v>0</v>
      </c>
      <c r="T20" s="352">
        <f>[1]BEVÉTEL!$CN215</f>
        <v>0</v>
      </c>
      <c r="U20" s="352">
        <f>[1]BEVÉTEL!$CO215</f>
        <v>0</v>
      </c>
      <c r="V20" s="352">
        <f>[1]BEVÉTEL!$CM$257</f>
        <v>0</v>
      </c>
      <c r="W20" s="352">
        <f>[1]BEVÉTEL!$CN$257</f>
        <v>0</v>
      </c>
      <c r="X20" s="355">
        <f>[1]BEVÉTEL!$CO$257</f>
        <v>0</v>
      </c>
    </row>
    <row r="21" spans="1:24" x14ac:dyDescent="0.2">
      <c r="A21" s="329">
        <v>6</v>
      </c>
      <c r="B21" s="551" t="s">
        <v>127</v>
      </c>
      <c r="C21" s="552" t="s">
        <v>128</v>
      </c>
      <c r="D21" s="354">
        <f>[1]BEVÉTEL!$CY42</f>
        <v>0</v>
      </c>
      <c r="E21" s="352">
        <f>[1]BEVÉTEL!$CZ42</f>
        <v>0</v>
      </c>
      <c r="F21" s="352">
        <f>[1]BEVÉTEL!$DA42</f>
        <v>0</v>
      </c>
      <c r="G21" s="352">
        <f>[1]BEVÉTEL!$CY$90</f>
        <v>0</v>
      </c>
      <c r="H21" s="352">
        <f>[1]BEVÉTEL!$CZ$90</f>
        <v>0</v>
      </c>
      <c r="I21" s="352">
        <f>[1]BEVÉTEL!$DA$90</f>
        <v>0</v>
      </c>
      <c r="J21" s="352">
        <f>[1]BEVÉTEL!$CY129</f>
        <v>0</v>
      </c>
      <c r="K21" s="352">
        <f>[1]BEVÉTEL!$CZ129</f>
        <v>0</v>
      </c>
      <c r="L21" s="352">
        <f>[1]BEVÉTEL!$DA129</f>
        <v>0</v>
      </c>
      <c r="M21" s="352">
        <f>[1]BEVÉTEL!$CY165</f>
        <v>0</v>
      </c>
      <c r="N21" s="352">
        <f>[1]BEVÉTEL!$CZ165</f>
        <v>0</v>
      </c>
      <c r="O21" s="352">
        <f>[1]BEVÉTEL!$DA165</f>
        <v>0</v>
      </c>
      <c r="P21" s="352">
        <f>[1]BEVÉTEL!$CY190</f>
        <v>0</v>
      </c>
      <c r="Q21" s="352">
        <f>[1]BEVÉTEL!$CZ190</f>
        <v>0</v>
      </c>
      <c r="R21" s="352">
        <f>[1]BEVÉTEL!$DA190</f>
        <v>0</v>
      </c>
      <c r="S21" s="352">
        <f>[1]BEVÉTEL!$CY215</f>
        <v>0</v>
      </c>
      <c r="T21" s="352">
        <f>[1]BEVÉTEL!$CZ215</f>
        <v>0</v>
      </c>
      <c r="U21" s="352">
        <f>[1]BEVÉTEL!$DA215</f>
        <v>0</v>
      </c>
      <c r="V21" s="352">
        <f>[1]BEVÉTEL!$CY$257</f>
        <v>0</v>
      </c>
      <c r="W21" s="352">
        <f>[1]BEVÉTEL!$CZ$257</f>
        <v>0</v>
      </c>
      <c r="X21" s="355">
        <f>[1]BEVÉTEL!$DA$257</f>
        <v>0</v>
      </c>
    </row>
    <row r="22" spans="1:24" s="360" customFormat="1" ht="22.5" x14ac:dyDescent="0.2">
      <c r="A22" s="329">
        <v>7</v>
      </c>
      <c r="B22" s="551" t="s">
        <v>72</v>
      </c>
      <c r="C22" s="552" t="s">
        <v>129</v>
      </c>
      <c r="D22" s="354">
        <f>[1]BEVÉTEL!$DQ42</f>
        <v>0</v>
      </c>
      <c r="E22" s="352">
        <f>[1]BEVÉTEL!$DR42</f>
        <v>0</v>
      </c>
      <c r="F22" s="352">
        <f>[1]BEVÉTEL!$DS42</f>
        <v>0</v>
      </c>
      <c r="G22" s="352">
        <f>[1]BEVÉTEL!$DQ$90</f>
        <v>0</v>
      </c>
      <c r="H22" s="352">
        <f>[1]BEVÉTEL!$DR$90</f>
        <v>0</v>
      </c>
      <c r="I22" s="352">
        <f>[1]BEVÉTEL!$DS$90</f>
        <v>0</v>
      </c>
      <c r="J22" s="352">
        <f>[1]BEVÉTEL!$DQ129</f>
        <v>0</v>
      </c>
      <c r="K22" s="352">
        <f>[1]BEVÉTEL!$DR129</f>
        <v>0</v>
      </c>
      <c r="L22" s="352">
        <f>[1]BEVÉTEL!$DS129</f>
        <v>0</v>
      </c>
      <c r="M22" s="352">
        <f>[1]BEVÉTEL!$DQ165</f>
        <v>0</v>
      </c>
      <c r="N22" s="352">
        <f>[1]BEVÉTEL!$DR165</f>
        <v>0</v>
      </c>
      <c r="O22" s="352">
        <f>[1]BEVÉTEL!$DS165</f>
        <v>0</v>
      </c>
      <c r="P22" s="352">
        <f>[1]BEVÉTEL!$DQ190</f>
        <v>0</v>
      </c>
      <c r="Q22" s="352">
        <f>[1]BEVÉTEL!$DR190</f>
        <v>0</v>
      </c>
      <c r="R22" s="352">
        <f>[1]BEVÉTEL!$DS190</f>
        <v>0</v>
      </c>
      <c r="S22" s="352">
        <f>[1]BEVÉTEL!$DQ215</f>
        <v>0</v>
      </c>
      <c r="T22" s="352">
        <f>[1]BEVÉTEL!$DR215</f>
        <v>0</v>
      </c>
      <c r="U22" s="352">
        <f>[1]BEVÉTEL!$DS215</f>
        <v>0</v>
      </c>
      <c r="V22" s="352">
        <f>[1]BEVÉTEL!$DQ$257</f>
        <v>3000000</v>
      </c>
      <c r="W22" s="352">
        <f>[1]BEVÉTEL!$DR$257</f>
        <v>0</v>
      </c>
      <c r="X22" s="355">
        <f>[1]BEVÉTEL!$DS$257</f>
        <v>0</v>
      </c>
    </row>
    <row r="23" spans="1:24" x14ac:dyDescent="0.2">
      <c r="A23" s="329"/>
      <c r="B23" s="553" t="s">
        <v>68</v>
      </c>
      <c r="C23" s="554"/>
      <c r="D23" s="361">
        <f t="shared" ref="D23:F23" si="4">SUM(D20:D22)</f>
        <v>0</v>
      </c>
      <c r="E23" s="357">
        <f t="shared" si="4"/>
        <v>0</v>
      </c>
      <c r="F23" s="357">
        <f t="shared" si="4"/>
        <v>0</v>
      </c>
      <c r="G23" s="357">
        <f t="shared" ref="G23:O23" si="5">SUM(G20:G22)</f>
        <v>0</v>
      </c>
      <c r="H23" s="357">
        <f t="shared" si="5"/>
        <v>0</v>
      </c>
      <c r="I23" s="357">
        <f t="shared" si="5"/>
        <v>0</v>
      </c>
      <c r="J23" s="357">
        <f t="shared" si="5"/>
        <v>0</v>
      </c>
      <c r="K23" s="357">
        <f t="shared" si="5"/>
        <v>0</v>
      </c>
      <c r="L23" s="357">
        <f t="shared" si="5"/>
        <v>0</v>
      </c>
      <c r="M23" s="357">
        <f t="shared" si="5"/>
        <v>0</v>
      </c>
      <c r="N23" s="357">
        <f t="shared" si="5"/>
        <v>0</v>
      </c>
      <c r="O23" s="357">
        <f t="shared" si="5"/>
        <v>0</v>
      </c>
      <c r="P23" s="357">
        <f t="shared" ref="P23:R23" si="6">SUM(P20:P22)</f>
        <v>0</v>
      </c>
      <c r="Q23" s="357">
        <f t="shared" si="6"/>
        <v>0</v>
      </c>
      <c r="R23" s="357">
        <f t="shared" si="6"/>
        <v>0</v>
      </c>
      <c r="S23" s="357">
        <f t="shared" ref="S23:U23" si="7">SUM(S20:S22)</f>
        <v>0</v>
      </c>
      <c r="T23" s="357">
        <f t="shared" si="7"/>
        <v>0</v>
      </c>
      <c r="U23" s="357">
        <f t="shared" si="7"/>
        <v>0</v>
      </c>
      <c r="V23" s="357">
        <f>SUM(V20:V22)</f>
        <v>3000000</v>
      </c>
      <c r="W23" s="357">
        <f>SUM(W20:W22)</f>
        <v>0</v>
      </c>
      <c r="X23" s="359">
        <f>SUM(X20:X22)</f>
        <v>0</v>
      </c>
    </row>
    <row r="24" spans="1:24" x14ac:dyDescent="0.2">
      <c r="A24" s="329" t="s">
        <v>52</v>
      </c>
      <c r="B24" s="551" t="s">
        <v>84</v>
      </c>
      <c r="C24" s="552"/>
      <c r="D24" s="1032"/>
      <c r="E24" s="1033"/>
      <c r="F24" s="1033"/>
      <c r="G24" s="1033"/>
      <c r="H24" s="1033"/>
      <c r="I24" s="1033"/>
      <c r="J24" s="1033"/>
      <c r="K24" s="1033"/>
      <c r="L24" s="1033"/>
      <c r="M24" s="1033"/>
      <c r="N24" s="1033"/>
      <c r="O24" s="1033"/>
      <c r="P24" s="1033"/>
      <c r="Q24" s="1033"/>
      <c r="R24" s="1033"/>
      <c r="S24" s="1033"/>
      <c r="T24" s="1033"/>
      <c r="U24" s="1033"/>
      <c r="V24" s="1033"/>
      <c r="W24" s="1033"/>
      <c r="X24" s="1034"/>
    </row>
    <row r="25" spans="1:24" x14ac:dyDescent="0.2">
      <c r="A25" s="329"/>
      <c r="B25" s="551" t="s">
        <v>79</v>
      </c>
      <c r="C25" s="552"/>
      <c r="D25" s="1032"/>
      <c r="E25" s="1033"/>
      <c r="F25" s="1033"/>
      <c r="G25" s="1033"/>
      <c r="H25" s="1033"/>
      <c r="I25" s="1033"/>
      <c r="J25" s="1033"/>
      <c r="K25" s="1033"/>
      <c r="L25" s="1033"/>
      <c r="M25" s="1033"/>
      <c r="N25" s="1033"/>
      <c r="O25" s="1033"/>
      <c r="P25" s="1033"/>
      <c r="Q25" s="1033"/>
      <c r="R25" s="1033"/>
      <c r="S25" s="1033"/>
      <c r="T25" s="1033"/>
      <c r="U25" s="1033"/>
      <c r="V25" s="1033"/>
      <c r="W25" s="1033"/>
      <c r="X25" s="1034"/>
    </row>
    <row r="26" spans="1:24" x14ac:dyDescent="0.2">
      <c r="A26" s="329">
        <v>8</v>
      </c>
      <c r="B26" s="551" t="s">
        <v>77</v>
      </c>
      <c r="C26" s="552" t="s">
        <v>130</v>
      </c>
      <c r="D26" s="354">
        <f>[1]BEVÉTEL!$EO42</f>
        <v>0</v>
      </c>
      <c r="E26" s="352">
        <f>[1]BEVÉTEL!$EP42</f>
        <v>0</v>
      </c>
      <c r="F26" s="352">
        <f>[1]BEVÉTEL!$EQ42</f>
        <v>0</v>
      </c>
      <c r="G26" s="352">
        <f>[1]BEVÉTEL!$EO$90</f>
        <v>0</v>
      </c>
      <c r="H26" s="352">
        <f>[1]BEVÉTEL!$EP$90</f>
        <v>0</v>
      </c>
      <c r="I26" s="352">
        <f>[1]BEVÉTEL!$EQ$90</f>
        <v>0</v>
      </c>
      <c r="J26" s="352">
        <f>[1]BEVÉTEL!$EO129</f>
        <v>0</v>
      </c>
      <c r="K26" s="352">
        <f>[1]BEVÉTEL!$EP129</f>
        <v>0</v>
      </c>
      <c r="L26" s="352">
        <f>[1]BEVÉTEL!$EQ129</f>
        <v>0</v>
      </c>
      <c r="M26" s="352">
        <f>[1]BEVÉTEL!$EO165</f>
        <v>0</v>
      </c>
      <c r="N26" s="352">
        <f>[1]BEVÉTEL!$EP165</f>
        <v>0</v>
      </c>
      <c r="O26" s="352">
        <f>[1]BEVÉTEL!$EQ165</f>
        <v>0</v>
      </c>
      <c r="P26" s="352">
        <f>[1]BEVÉTEL!$EO190</f>
        <v>0</v>
      </c>
      <c r="Q26" s="352">
        <f>[1]BEVÉTEL!$EP190</f>
        <v>0</v>
      </c>
      <c r="R26" s="352">
        <f>[1]BEVÉTEL!$EQ190</f>
        <v>0</v>
      </c>
      <c r="S26" s="352">
        <f>[1]BEVÉTEL!$EO215</f>
        <v>0</v>
      </c>
      <c r="T26" s="352">
        <f>[1]BEVÉTEL!$EP215</f>
        <v>0</v>
      </c>
      <c r="U26" s="352">
        <f>[1]BEVÉTEL!$EQ215</f>
        <v>0</v>
      </c>
      <c r="V26" s="352">
        <f>[1]BEVÉTEL!$EO$257</f>
        <v>0</v>
      </c>
      <c r="W26" s="352">
        <f>[1]BEVÉTEL!$EP$257</f>
        <v>0</v>
      </c>
      <c r="X26" s="355">
        <f>[1]BEVÉTEL!$EQ$257</f>
        <v>0</v>
      </c>
    </row>
    <row r="27" spans="1:24" x14ac:dyDescent="0.2">
      <c r="A27" s="329">
        <v>9</v>
      </c>
      <c r="B27" s="551" t="s">
        <v>78</v>
      </c>
      <c r="C27" s="552" t="s">
        <v>130</v>
      </c>
      <c r="D27" s="354">
        <f>[1]BEVÉTEL!$EU42</f>
        <v>0</v>
      </c>
      <c r="E27" s="352">
        <f>[1]BEVÉTEL!$EV42</f>
        <v>0</v>
      </c>
      <c r="F27" s="352">
        <f>[1]BEVÉTEL!$EW42</f>
        <v>0</v>
      </c>
      <c r="G27" s="352">
        <f>[1]BEVÉTEL!$EU$90</f>
        <v>0</v>
      </c>
      <c r="H27" s="352">
        <f>[1]BEVÉTEL!$EV$90</f>
        <v>0</v>
      </c>
      <c r="I27" s="352">
        <f>[1]BEVÉTEL!$EW$90</f>
        <v>0</v>
      </c>
      <c r="J27" s="352">
        <f>[1]BEVÉTEL!$EU129</f>
        <v>0</v>
      </c>
      <c r="K27" s="352">
        <f>[1]BEVÉTEL!$EV129</f>
        <v>0</v>
      </c>
      <c r="L27" s="352">
        <f>[1]BEVÉTEL!$EW129</f>
        <v>0</v>
      </c>
      <c r="M27" s="352">
        <f>[1]BEVÉTEL!$EU165</f>
        <v>0</v>
      </c>
      <c r="N27" s="352">
        <f>[1]BEVÉTEL!$EV165</f>
        <v>0</v>
      </c>
      <c r="O27" s="352">
        <f>[1]BEVÉTEL!$EW165</f>
        <v>0</v>
      </c>
      <c r="P27" s="352">
        <f>[1]BEVÉTEL!$EU190</f>
        <v>0</v>
      </c>
      <c r="Q27" s="352">
        <f>[1]BEVÉTEL!$EV190</f>
        <v>0</v>
      </c>
      <c r="R27" s="352">
        <f>[1]BEVÉTEL!$EW190</f>
        <v>0</v>
      </c>
      <c r="S27" s="352">
        <f>[1]BEVÉTEL!$EU215</f>
        <v>0</v>
      </c>
      <c r="T27" s="352">
        <f>[1]BEVÉTEL!$EV215</f>
        <v>0</v>
      </c>
      <c r="U27" s="352">
        <f>[1]BEVÉTEL!$EW215</f>
        <v>0</v>
      </c>
      <c r="V27" s="352">
        <f>[1]BEVÉTEL!$EU$257</f>
        <v>0</v>
      </c>
      <c r="W27" s="352">
        <f>[1]BEVÉTEL!$EV$257</f>
        <v>0</v>
      </c>
      <c r="X27" s="355">
        <f>[1]BEVÉTEL!$EW$257</f>
        <v>0</v>
      </c>
    </row>
    <row r="28" spans="1:24" x14ac:dyDescent="0.2">
      <c r="A28" s="329"/>
      <c r="B28" s="551" t="s">
        <v>80</v>
      </c>
      <c r="C28" s="552"/>
      <c r="D28" s="1032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  <c r="O28" s="1033"/>
      <c r="P28" s="1033"/>
      <c r="Q28" s="1033"/>
      <c r="R28" s="1033"/>
      <c r="S28" s="1033"/>
      <c r="T28" s="1033"/>
      <c r="U28" s="1033"/>
      <c r="V28" s="1033"/>
      <c r="W28" s="1033"/>
      <c r="X28" s="1034"/>
    </row>
    <row r="29" spans="1:24" x14ac:dyDescent="0.2">
      <c r="A29" s="329">
        <v>10</v>
      </c>
      <c r="B29" s="551" t="s">
        <v>77</v>
      </c>
      <c r="C29" s="552" t="s">
        <v>130</v>
      </c>
      <c r="D29" s="354">
        <f>[1]BEVÉTEL!$ER42</f>
        <v>0</v>
      </c>
      <c r="E29" s="352">
        <f>[1]BEVÉTEL!$ES42</f>
        <v>0</v>
      </c>
      <c r="F29" s="352">
        <f>[1]BEVÉTEL!$ET42</f>
        <v>0</v>
      </c>
      <c r="G29" s="352">
        <f>[1]BEVÉTEL!$ER$90</f>
        <v>0</v>
      </c>
      <c r="H29" s="352">
        <f>[1]BEVÉTEL!$ES$90</f>
        <v>0</v>
      </c>
      <c r="I29" s="352">
        <f>[1]BEVÉTEL!$ET$90</f>
        <v>0</v>
      </c>
      <c r="J29" s="352">
        <f>[1]BEVÉTEL!$ER129</f>
        <v>0</v>
      </c>
      <c r="K29" s="352">
        <f>[1]BEVÉTEL!$ES129</f>
        <v>0</v>
      </c>
      <c r="L29" s="352">
        <f>[1]BEVÉTEL!$ET129</f>
        <v>0</v>
      </c>
      <c r="M29" s="352">
        <f>[1]BEVÉTEL!$ER165</f>
        <v>0</v>
      </c>
      <c r="N29" s="352">
        <f>[1]BEVÉTEL!$ES165</f>
        <v>0</v>
      </c>
      <c r="O29" s="352">
        <f>[1]BEVÉTEL!$ET165</f>
        <v>0</v>
      </c>
      <c r="P29" s="352">
        <f>[1]BEVÉTEL!$ER190</f>
        <v>0</v>
      </c>
      <c r="Q29" s="352">
        <f>[1]BEVÉTEL!$ES190</f>
        <v>0</v>
      </c>
      <c r="R29" s="352">
        <f>[1]BEVÉTEL!$ET190</f>
        <v>0</v>
      </c>
      <c r="S29" s="352">
        <f>[1]BEVÉTEL!$ER215</f>
        <v>0</v>
      </c>
      <c r="T29" s="352">
        <f>[1]BEVÉTEL!$ES215</f>
        <v>0</v>
      </c>
      <c r="U29" s="352">
        <f>[1]BEVÉTEL!$ET215</f>
        <v>0</v>
      </c>
      <c r="V29" s="352">
        <f>[1]BEVÉTEL!$ER$257</f>
        <v>0</v>
      </c>
      <c r="W29" s="352">
        <f>[1]BEVÉTEL!$ES$257</f>
        <v>0</v>
      </c>
      <c r="X29" s="355">
        <f>[1]BEVÉTEL!$ET$257</f>
        <v>0</v>
      </c>
    </row>
    <row r="30" spans="1:24" x14ac:dyDescent="0.2">
      <c r="A30" s="329">
        <v>11</v>
      </c>
      <c r="B30" s="551" t="s">
        <v>78</v>
      </c>
      <c r="C30" s="552" t="s">
        <v>130</v>
      </c>
      <c r="D30" s="354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5"/>
    </row>
    <row r="31" spans="1:24" x14ac:dyDescent="0.2">
      <c r="A31" s="329"/>
      <c r="B31" s="551" t="s">
        <v>81</v>
      </c>
      <c r="C31" s="552"/>
      <c r="D31" s="1032"/>
      <c r="E31" s="1033"/>
      <c r="F31" s="1033"/>
      <c r="G31" s="1033"/>
      <c r="H31" s="1033"/>
      <c r="I31" s="1033"/>
      <c r="J31" s="1033"/>
      <c r="K31" s="1033"/>
      <c r="L31" s="1033"/>
      <c r="M31" s="1033"/>
      <c r="N31" s="1033"/>
      <c r="O31" s="1033"/>
      <c r="P31" s="1033"/>
      <c r="Q31" s="1033"/>
      <c r="R31" s="1033"/>
      <c r="S31" s="1033"/>
      <c r="T31" s="1033"/>
      <c r="U31" s="1033"/>
      <c r="V31" s="1033"/>
      <c r="W31" s="1033"/>
      <c r="X31" s="1034"/>
    </row>
    <row r="32" spans="1:24" x14ac:dyDescent="0.2">
      <c r="A32" s="329">
        <v>12</v>
      </c>
      <c r="B32" s="551" t="s">
        <v>131</v>
      </c>
      <c r="C32" s="552" t="s">
        <v>137</v>
      </c>
      <c r="D32" s="354">
        <f>[1]BEVÉTEL!$EF42</f>
        <v>0</v>
      </c>
      <c r="E32" s="352">
        <f>[1]BEVÉTEL!$EG42</f>
        <v>0</v>
      </c>
      <c r="F32" s="352">
        <f>[1]BEVÉTEL!$EH42</f>
        <v>0</v>
      </c>
      <c r="G32" s="352">
        <f>[1]BEVÉTEL!$EF$90</f>
        <v>0</v>
      </c>
      <c r="H32" s="352">
        <f>[1]BEVÉTEL!$EG$90</f>
        <v>0</v>
      </c>
      <c r="I32" s="352">
        <f>[1]BEVÉTEL!$EH$90</f>
        <v>0</v>
      </c>
      <c r="J32" s="352">
        <f>[1]BEVÉTEL!$EF129</f>
        <v>0</v>
      </c>
      <c r="K32" s="352">
        <f>[1]BEVÉTEL!$EG129</f>
        <v>0</v>
      </c>
      <c r="L32" s="352">
        <f>[1]BEVÉTEL!$EH129</f>
        <v>0</v>
      </c>
      <c r="M32" s="352">
        <f>[1]BEVÉTEL!$EF165</f>
        <v>0</v>
      </c>
      <c r="N32" s="352">
        <f>[1]BEVÉTEL!$EG165</f>
        <v>0</v>
      </c>
      <c r="O32" s="352">
        <f>[1]BEVÉTEL!$EH165</f>
        <v>0</v>
      </c>
      <c r="P32" s="352">
        <f>[1]BEVÉTEL!$EF190</f>
        <v>0</v>
      </c>
      <c r="Q32" s="352">
        <f>[1]BEVÉTEL!$EG190</f>
        <v>0</v>
      </c>
      <c r="R32" s="352">
        <f>[1]BEVÉTEL!$EH190</f>
        <v>0</v>
      </c>
      <c r="S32" s="352">
        <f>[1]BEVÉTEL!$EF215</f>
        <v>0</v>
      </c>
      <c r="T32" s="352">
        <f>[1]BEVÉTEL!$EG215</f>
        <v>0</v>
      </c>
      <c r="U32" s="352">
        <f>[1]BEVÉTEL!$EH215</f>
        <v>0</v>
      </c>
      <c r="V32" s="352">
        <f>[1]BEVÉTEL!$EF$257</f>
        <v>0</v>
      </c>
      <c r="W32" s="352">
        <f>[1]BEVÉTEL!$EG$257</f>
        <v>0</v>
      </c>
      <c r="X32" s="355">
        <f>[1]BEVÉTEL!$EH$257</f>
        <v>0</v>
      </c>
    </row>
    <row r="33" spans="1:24" s="360" customFormat="1" x14ac:dyDescent="0.2">
      <c r="A33" s="329">
        <v>13</v>
      </c>
      <c r="B33" s="551" t="s">
        <v>75</v>
      </c>
      <c r="C33" s="552" t="s">
        <v>138</v>
      </c>
      <c r="D33" s="354">
        <f>[1]BEVÉTEL!$EC42</f>
        <v>0</v>
      </c>
      <c r="E33" s="352">
        <f>[1]BEVÉTEL!$ED42</f>
        <v>0</v>
      </c>
      <c r="F33" s="352">
        <f>[1]BEVÉTEL!$EE42</f>
        <v>0</v>
      </c>
      <c r="G33" s="352">
        <f>[1]BEVÉTEL!$EC$90</f>
        <v>0</v>
      </c>
      <c r="H33" s="352">
        <f>[1]BEVÉTEL!$ED$90</f>
        <v>0</v>
      </c>
      <c r="I33" s="352">
        <f>[1]BEVÉTEL!$EE$90</f>
        <v>0</v>
      </c>
      <c r="J33" s="352">
        <f>[1]BEVÉTEL!$EC129</f>
        <v>0</v>
      </c>
      <c r="K33" s="352">
        <f>[1]BEVÉTEL!$ED129</f>
        <v>0</v>
      </c>
      <c r="L33" s="352">
        <f>[1]BEVÉTEL!$EE129</f>
        <v>0</v>
      </c>
      <c r="M33" s="352">
        <f>[1]BEVÉTEL!$EC165</f>
        <v>0</v>
      </c>
      <c r="N33" s="352">
        <f>[1]BEVÉTEL!$ED165</f>
        <v>0</v>
      </c>
      <c r="O33" s="352">
        <f>[1]BEVÉTEL!$EE165</f>
        <v>0</v>
      </c>
      <c r="P33" s="352">
        <f>[1]BEVÉTEL!$EC190</f>
        <v>0</v>
      </c>
      <c r="Q33" s="352">
        <f>[1]BEVÉTEL!$ED190</f>
        <v>0</v>
      </c>
      <c r="R33" s="352">
        <f>[1]BEVÉTEL!$EE190</f>
        <v>0</v>
      </c>
      <c r="S33" s="352">
        <f>[1]BEVÉTEL!$EC215</f>
        <v>0</v>
      </c>
      <c r="T33" s="352">
        <f>[1]BEVÉTEL!$ED215</f>
        <v>0</v>
      </c>
      <c r="U33" s="352">
        <f>[1]BEVÉTEL!$EE215</f>
        <v>0</v>
      </c>
      <c r="V33" s="352">
        <f>[1]BEVÉTEL!$EC$257</f>
        <v>0</v>
      </c>
      <c r="W33" s="352">
        <f>[1]BEVÉTEL!$ED$257</f>
        <v>0</v>
      </c>
      <c r="X33" s="355">
        <f>[1]BEVÉTEL!$EE$257</f>
        <v>0</v>
      </c>
    </row>
    <row r="34" spans="1:24" s="360" customFormat="1" x14ac:dyDescent="0.2">
      <c r="A34" s="329">
        <v>14</v>
      </c>
      <c r="B34" s="551" t="s">
        <v>132</v>
      </c>
      <c r="C34" s="555" t="s">
        <v>139</v>
      </c>
      <c r="D34" s="354">
        <f>[1]BEVÉTEL!$EX42</f>
        <v>0</v>
      </c>
      <c r="E34" s="352">
        <f>[1]BEVÉTEL!$EY42</f>
        <v>0</v>
      </c>
      <c r="F34" s="352">
        <f>[1]BEVÉTEL!$EZ42</f>
        <v>0</v>
      </c>
      <c r="G34" s="352">
        <f>[1]BEVÉTEL!$EX$90</f>
        <v>0</v>
      </c>
      <c r="H34" s="352">
        <f>[1]BEVÉTEL!$EY$90</f>
        <v>0</v>
      </c>
      <c r="I34" s="352">
        <f>[1]BEVÉTEL!$EZ$90</f>
        <v>0</v>
      </c>
      <c r="J34" s="352">
        <f>[1]BEVÉTEL!$EX129</f>
        <v>0</v>
      </c>
      <c r="K34" s="352">
        <f>[1]BEVÉTEL!$EY129</f>
        <v>0</v>
      </c>
      <c r="L34" s="352">
        <f>[1]BEVÉTEL!$EZ129</f>
        <v>0</v>
      </c>
      <c r="M34" s="352">
        <f>[1]BEVÉTEL!$EX165</f>
        <v>0</v>
      </c>
      <c r="N34" s="352">
        <f>[1]BEVÉTEL!$EY165</f>
        <v>0</v>
      </c>
      <c r="O34" s="352">
        <f>[1]BEVÉTEL!$EZ165</f>
        <v>0</v>
      </c>
      <c r="P34" s="352">
        <f>[1]BEVÉTEL!$EX190</f>
        <v>0</v>
      </c>
      <c r="Q34" s="352">
        <f>[1]BEVÉTEL!$EY190</f>
        <v>0</v>
      </c>
      <c r="R34" s="352">
        <f>[1]BEVÉTEL!$EZ190</f>
        <v>0</v>
      </c>
      <c r="S34" s="352">
        <f>[1]BEVÉTEL!$EX215</f>
        <v>0</v>
      </c>
      <c r="T34" s="352">
        <f>[1]BEVÉTEL!$EY215</f>
        <v>0</v>
      </c>
      <c r="U34" s="352">
        <f>[1]BEVÉTEL!$EZ215</f>
        <v>0</v>
      </c>
      <c r="V34" s="352">
        <f>[1]BEVÉTEL!$EX$257</f>
        <v>0</v>
      </c>
      <c r="W34" s="352">
        <f>[1]BEVÉTEL!$EY$257</f>
        <v>0</v>
      </c>
      <c r="X34" s="355">
        <f>[1]BEVÉTEL!$EZ$257</f>
        <v>0</v>
      </c>
    </row>
    <row r="35" spans="1:24" s="360" customFormat="1" ht="17.100000000000001" customHeight="1" x14ac:dyDescent="0.2">
      <c r="A35" s="329"/>
      <c r="B35" s="553" t="s">
        <v>49</v>
      </c>
      <c r="C35" s="553"/>
      <c r="D35" s="361">
        <f>SUM(D32:D34,D26,D27,D29,D30)</f>
        <v>0</v>
      </c>
      <c r="E35" s="357">
        <f>SUM(E32:E34,E30,E29,E27,E26)</f>
        <v>0</v>
      </c>
      <c r="F35" s="373">
        <f>SUM(F32:F34,F30,F29,F27,F26)</f>
        <v>0</v>
      </c>
      <c r="G35" s="357">
        <f>SUM(G32:G34,G26,G27,G29,G30)</f>
        <v>0</v>
      </c>
      <c r="H35" s="357">
        <f>SUM(H32:H34,H30,H29,H27,H26)</f>
        <v>0</v>
      </c>
      <c r="I35" s="373">
        <f>SUM(I32:I34,I30,I29,I27,I26)</f>
        <v>0</v>
      </c>
      <c r="J35" s="357">
        <f>SUM(J32:J34,J26,J27,J29,J30)</f>
        <v>0</v>
      </c>
      <c r="K35" s="357">
        <f>SUM(K32:K34,K30,K29,K27,K26)</f>
        <v>0</v>
      </c>
      <c r="L35" s="373">
        <f>SUM(L32:L34,L30,L29,L27,L26)</f>
        <v>0</v>
      </c>
      <c r="M35" s="357">
        <f>SUM(M32:M34,M26,M27,M29,M30)</f>
        <v>0</v>
      </c>
      <c r="N35" s="357">
        <f>SUM(N32:N34,N30,N29,N27,N26)</f>
        <v>0</v>
      </c>
      <c r="O35" s="373">
        <f>SUM(O32:O34,O30,O29,O27,O26)</f>
        <v>0</v>
      </c>
      <c r="P35" s="357">
        <f>SUM(P32:P34,P26,P27,P29,P30)</f>
        <v>0</v>
      </c>
      <c r="Q35" s="357">
        <f>SUM(Q32:Q34,Q30,Q29,Q27,Q26)</f>
        <v>0</v>
      </c>
      <c r="R35" s="373">
        <f>SUM(R32:R34,R30,R29,R27,R26)</f>
        <v>0</v>
      </c>
      <c r="S35" s="357">
        <f>SUM(S32:S34,S26,S27,S29,S30)</f>
        <v>0</v>
      </c>
      <c r="T35" s="357">
        <f>SUM(T32:T34,T30,T29,T27,T26)</f>
        <v>0</v>
      </c>
      <c r="U35" s="373">
        <f>SUM(U32:U34,U30,U29,U27,U26)</f>
        <v>0</v>
      </c>
      <c r="V35" s="357">
        <f>SUM(V32:V34,V26,V27,V29,V30)</f>
        <v>0</v>
      </c>
      <c r="W35" s="357">
        <f>SUM(W32:W34,W30,W29,W27,W26)</f>
        <v>0</v>
      </c>
      <c r="X35" s="363">
        <f>SUM(X32:X34,X30,X29,X27,X26)</f>
        <v>0</v>
      </c>
    </row>
    <row r="36" spans="1:24" ht="17.100000000000001" customHeight="1" thickBot="1" x14ac:dyDescent="0.25">
      <c r="A36" s="329"/>
      <c r="B36" s="553" t="s">
        <v>93</v>
      </c>
      <c r="C36" s="553"/>
      <c r="D36" s="366">
        <f>SUM(D35,D23,D18)</f>
        <v>0</v>
      </c>
      <c r="E36" s="364">
        <f>SUM(E35,E23,E18)</f>
        <v>0</v>
      </c>
      <c r="F36" s="374">
        <f>SUM(F18,F23,F35)</f>
        <v>0</v>
      </c>
      <c r="G36" s="364">
        <f>SUM(G35,G23,G18)</f>
        <v>0</v>
      </c>
      <c r="H36" s="364">
        <f>SUM(H35,H23,H18)</f>
        <v>0</v>
      </c>
      <c r="I36" s="374">
        <f>SUM(I18,I23,I35)</f>
        <v>0</v>
      </c>
      <c r="J36" s="364">
        <f>SUM(J35,J23,J18)</f>
        <v>0</v>
      </c>
      <c r="K36" s="364">
        <f>SUM(K35,K23,K18)</f>
        <v>0</v>
      </c>
      <c r="L36" s="374">
        <f>SUM(L18,L23,L35)</f>
        <v>0</v>
      </c>
      <c r="M36" s="364">
        <f>SUM(M35,M23,M18)</f>
        <v>0</v>
      </c>
      <c r="N36" s="364">
        <f>SUM(N35,N23,N18)</f>
        <v>0</v>
      </c>
      <c r="O36" s="374">
        <f>SUM(O18,O23,O35)</f>
        <v>0</v>
      </c>
      <c r="P36" s="364">
        <f>SUM(P35,P23,P18)</f>
        <v>92389512</v>
      </c>
      <c r="Q36" s="364">
        <f>SUM(Q35,Q23,Q18)</f>
        <v>0</v>
      </c>
      <c r="R36" s="374">
        <f>SUM(R18,R23,R35)</f>
        <v>0</v>
      </c>
      <c r="S36" s="364">
        <f>SUM(S35,S23,S18)</f>
        <v>0</v>
      </c>
      <c r="T36" s="364">
        <f>SUM(T35,T23,T18)</f>
        <v>0</v>
      </c>
      <c r="U36" s="374">
        <f>SUM(U18,U23,U35)</f>
        <v>0</v>
      </c>
      <c r="V36" s="364">
        <f>SUM(V35,V23,V18)</f>
        <v>3000000</v>
      </c>
      <c r="W36" s="364">
        <f>SUM(W35,W23,W18)</f>
        <v>0</v>
      </c>
      <c r="X36" s="367">
        <f>SUM(X18,X23,X35)</f>
        <v>0</v>
      </c>
    </row>
    <row r="37" spans="1:24" x14ac:dyDescent="0.2">
      <c r="A37" s="287"/>
      <c r="B37" s="288"/>
      <c r="C37" s="1035" t="s">
        <v>223</v>
      </c>
      <c r="D37" s="1026" t="s">
        <v>266</v>
      </c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1027"/>
      <c r="S37" s="1027"/>
      <c r="T37" s="1027"/>
      <c r="U37" s="1027"/>
      <c r="V37" s="1027"/>
      <c r="W37" s="1027"/>
      <c r="X37" s="1028"/>
    </row>
    <row r="38" spans="1:24" ht="39" customHeight="1" x14ac:dyDescent="0.2">
      <c r="A38" s="287"/>
      <c r="B38" s="288"/>
      <c r="C38" s="1035"/>
      <c r="D38" s="1029" t="s">
        <v>249</v>
      </c>
      <c r="E38" s="1030"/>
      <c r="F38" s="1030"/>
      <c r="G38" s="1030" t="s">
        <v>287</v>
      </c>
      <c r="H38" s="1030"/>
      <c r="I38" s="1030"/>
      <c r="J38" s="1030" t="s">
        <v>289</v>
      </c>
      <c r="K38" s="1030"/>
      <c r="L38" s="1030"/>
      <c r="M38" s="1030" t="s">
        <v>290</v>
      </c>
      <c r="N38" s="1030"/>
      <c r="O38" s="1030"/>
      <c r="P38" s="1030" t="s">
        <v>216</v>
      </c>
      <c r="Q38" s="1030"/>
      <c r="R38" s="1030"/>
      <c r="S38" s="1030" t="s">
        <v>199</v>
      </c>
      <c r="T38" s="1030"/>
      <c r="U38" s="1030"/>
      <c r="V38" s="1030" t="s">
        <v>217</v>
      </c>
      <c r="W38" s="1030"/>
      <c r="X38" s="1031"/>
    </row>
    <row r="39" spans="1:24" ht="47.25" x14ac:dyDescent="0.2">
      <c r="A39" s="287"/>
      <c r="B39" s="288"/>
      <c r="C39" s="297" t="s">
        <v>111</v>
      </c>
      <c r="D39" s="1029" t="s">
        <v>303</v>
      </c>
      <c r="E39" s="1030"/>
      <c r="F39" s="1030"/>
      <c r="G39" s="1030" t="s">
        <v>288</v>
      </c>
      <c r="H39" s="1030"/>
      <c r="I39" s="1030"/>
      <c r="J39" s="1030" t="s">
        <v>304</v>
      </c>
      <c r="K39" s="1030"/>
      <c r="L39" s="1030"/>
      <c r="M39" s="1030" t="s">
        <v>305</v>
      </c>
      <c r="N39" s="1030"/>
      <c r="O39" s="1030"/>
      <c r="P39" s="1030" t="s">
        <v>252</v>
      </c>
      <c r="Q39" s="1030"/>
      <c r="R39" s="1030"/>
      <c r="S39" s="1030" t="s">
        <v>306</v>
      </c>
      <c r="T39" s="1030"/>
      <c r="U39" s="1030"/>
      <c r="V39" s="1030" t="s">
        <v>240</v>
      </c>
      <c r="W39" s="1030"/>
      <c r="X39" s="1031"/>
    </row>
    <row r="40" spans="1:24" s="295" customFormat="1" ht="60" x14ac:dyDescent="0.2">
      <c r="A40" s="290" t="s">
        <v>41</v>
      </c>
      <c r="B40" s="290" t="s">
        <v>111</v>
      </c>
      <c r="C40" s="298" t="s">
        <v>117</v>
      </c>
      <c r="D40" s="516" t="s">
        <v>134</v>
      </c>
      <c r="E40" s="514" t="s">
        <v>135</v>
      </c>
      <c r="F40" s="514" t="s">
        <v>136</v>
      </c>
      <c r="G40" s="557" t="s">
        <v>134</v>
      </c>
      <c r="H40" s="514" t="s">
        <v>135</v>
      </c>
      <c r="I40" s="514" t="s">
        <v>136</v>
      </c>
      <c r="J40" s="514" t="s">
        <v>134</v>
      </c>
      <c r="K40" s="557" t="s">
        <v>135</v>
      </c>
      <c r="L40" s="514" t="s">
        <v>136</v>
      </c>
      <c r="M40" s="514" t="s">
        <v>134</v>
      </c>
      <c r="N40" s="557" t="s">
        <v>135</v>
      </c>
      <c r="O40" s="514" t="s">
        <v>136</v>
      </c>
      <c r="P40" s="514" t="s">
        <v>134</v>
      </c>
      <c r="Q40" s="557" t="s">
        <v>135</v>
      </c>
      <c r="R40" s="514" t="s">
        <v>136</v>
      </c>
      <c r="S40" s="514" t="s">
        <v>134</v>
      </c>
      <c r="T40" s="557" t="s">
        <v>135</v>
      </c>
      <c r="U40" s="514" t="s">
        <v>136</v>
      </c>
      <c r="V40" s="514" t="s">
        <v>134</v>
      </c>
      <c r="W40" s="514" t="s">
        <v>135</v>
      </c>
      <c r="X40" s="558" t="s">
        <v>136</v>
      </c>
    </row>
    <row r="41" spans="1:24" x14ac:dyDescent="0.2">
      <c r="A41" s="329" t="s">
        <v>10</v>
      </c>
      <c r="B41" s="551" t="s">
        <v>54</v>
      </c>
      <c r="C41" s="551"/>
      <c r="D41" s="1032"/>
      <c r="E41" s="1033"/>
      <c r="F41" s="1033"/>
      <c r="G41" s="1033"/>
      <c r="H41" s="1033"/>
      <c r="I41" s="1033"/>
      <c r="J41" s="1033"/>
      <c r="K41" s="1033"/>
      <c r="L41" s="1033"/>
      <c r="M41" s="1033"/>
      <c r="N41" s="1033"/>
      <c r="O41" s="1033"/>
      <c r="P41" s="1033"/>
      <c r="Q41" s="1033"/>
      <c r="R41" s="1033"/>
      <c r="S41" s="1033"/>
      <c r="T41" s="1033"/>
      <c r="U41" s="1033"/>
      <c r="V41" s="1033"/>
      <c r="W41" s="1033"/>
      <c r="X41" s="1034"/>
    </row>
    <row r="42" spans="1:24" x14ac:dyDescent="0.2">
      <c r="A42" s="329">
        <v>1</v>
      </c>
      <c r="B42" s="551" t="s">
        <v>118</v>
      </c>
      <c r="C42" s="552" t="s">
        <v>119</v>
      </c>
      <c r="D42" s="354">
        <f>[1]BEVÉTEL!$M317</f>
        <v>0</v>
      </c>
      <c r="E42" s="352">
        <f>[1]BEVÉTEL!$N317</f>
        <v>0</v>
      </c>
      <c r="F42" s="352">
        <f>[1]BEVÉTEL!$O317</f>
        <v>0</v>
      </c>
      <c r="G42" s="352">
        <f>[1]BEVÉTEL!$M$359</f>
        <v>0</v>
      </c>
      <c r="H42" s="352">
        <f>[1]BEVÉTEL!$N$359</f>
        <v>0</v>
      </c>
      <c r="I42" s="352">
        <f>[1]BEVÉTEL!$O$359</f>
        <v>0</v>
      </c>
      <c r="J42" s="352">
        <f>[1]BEVÉTEL!$M$425</f>
        <v>0</v>
      </c>
      <c r="K42" s="352">
        <f>[1]BEVÉTEL!$N$425</f>
        <v>0</v>
      </c>
      <c r="L42" s="352">
        <f>[1]BEVÉTEL!$O$425</f>
        <v>0</v>
      </c>
      <c r="M42" s="352">
        <f>[1]BEVÉTEL!$M$511</f>
        <v>0</v>
      </c>
      <c r="N42" s="352">
        <f>[1]BEVÉTEL!$N$511</f>
        <v>0</v>
      </c>
      <c r="O42" s="352">
        <f>[1]BEVÉTEL!$O$511</f>
        <v>0</v>
      </c>
      <c r="P42" s="352">
        <f>[1]BEVÉTEL!$M589</f>
        <v>0</v>
      </c>
      <c r="Q42" s="352">
        <f>[1]BEVÉTEL!$N589</f>
        <v>0</v>
      </c>
      <c r="R42" s="352">
        <f>[1]BEVÉTEL!$O589</f>
        <v>0</v>
      </c>
      <c r="S42" s="352">
        <f>[1]BEVÉTEL!$M626</f>
        <v>0</v>
      </c>
      <c r="T42" s="352">
        <f>[1]BEVÉTEL!$N626</f>
        <v>0</v>
      </c>
      <c r="U42" s="352">
        <f>[1]BEVÉTEL!$O626</f>
        <v>0</v>
      </c>
      <c r="V42" s="352">
        <f>[1]BEVÉTEL!$M$651</f>
        <v>0</v>
      </c>
      <c r="W42" s="352">
        <f>[1]BEVÉTEL!$N$651</f>
        <v>0</v>
      </c>
      <c r="X42" s="355">
        <f>[1]BEVÉTEL!$O$651</f>
        <v>0</v>
      </c>
    </row>
    <row r="43" spans="1:24" x14ac:dyDescent="0.2">
      <c r="A43" s="329"/>
      <c r="B43" s="551" t="s">
        <v>120</v>
      </c>
      <c r="C43" s="552"/>
      <c r="D43" s="354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5"/>
    </row>
    <row r="44" spans="1:24" x14ac:dyDescent="0.2">
      <c r="A44" s="329">
        <v>2</v>
      </c>
      <c r="B44" s="551" t="s">
        <v>56</v>
      </c>
      <c r="C44" s="552" t="s">
        <v>121</v>
      </c>
      <c r="D44" s="354">
        <f>[1]BEVÉTEL!$BU317</f>
        <v>0</v>
      </c>
      <c r="E44" s="352">
        <f>[1]BEVÉTEL!$BV317</f>
        <v>0</v>
      </c>
      <c r="F44" s="352">
        <f>[1]BEVÉTEL!$BW317</f>
        <v>0</v>
      </c>
      <c r="G44" s="352">
        <f>[1]BEVÉTEL!$BU$359</f>
        <v>0</v>
      </c>
      <c r="H44" s="352">
        <f>[1]BEVÉTEL!$BV$359</f>
        <v>0</v>
      </c>
      <c r="I44" s="352">
        <f>[1]BEVÉTEL!$BW$359</f>
        <v>0</v>
      </c>
      <c r="J44" s="352">
        <f>[1]BEVÉTEL!$BU$425</f>
        <v>0</v>
      </c>
      <c r="K44" s="352">
        <f>[1]BEVÉTEL!$BV$425</f>
        <v>0</v>
      </c>
      <c r="L44" s="352">
        <f>[1]BEVÉTEL!$BW$425</f>
        <v>0</v>
      </c>
      <c r="M44" s="352">
        <f>[1]BEVÉTEL!$BU$511</f>
        <v>0</v>
      </c>
      <c r="N44" s="352">
        <f>[1]BEVÉTEL!$BV$511</f>
        <v>0</v>
      </c>
      <c r="O44" s="352">
        <f>[1]BEVÉTEL!$BW$511</f>
        <v>0</v>
      </c>
      <c r="P44" s="352">
        <f>[1]BEVÉTEL!$BU589</f>
        <v>0</v>
      </c>
      <c r="Q44" s="352">
        <f>[1]BEVÉTEL!$BV589</f>
        <v>0</v>
      </c>
      <c r="R44" s="352">
        <f>[1]BEVÉTEL!$BW589</f>
        <v>0</v>
      </c>
      <c r="S44" s="352">
        <f>[1]BEVÉTEL!$BU626</f>
        <v>0</v>
      </c>
      <c r="T44" s="352">
        <f>[1]BEVÉTEL!$BV626</f>
        <v>0</v>
      </c>
      <c r="U44" s="352">
        <f>[1]BEVÉTEL!$BW626</f>
        <v>0</v>
      </c>
      <c r="V44" s="352">
        <f>[1]BEVÉTEL!$BU$651</f>
        <v>0</v>
      </c>
      <c r="W44" s="352">
        <f>[1]BEVÉTEL!$BV$651</f>
        <v>0</v>
      </c>
      <c r="X44" s="355">
        <f>[1]BEVÉTEL!$BW$651</f>
        <v>0</v>
      </c>
    </row>
    <row r="45" spans="1:24" x14ac:dyDescent="0.2">
      <c r="A45" s="329">
        <v>3</v>
      </c>
      <c r="B45" s="551" t="s">
        <v>122</v>
      </c>
      <c r="C45" s="552" t="s">
        <v>123</v>
      </c>
      <c r="D45" s="354">
        <f>[1]BEVÉTEL!$AB317</f>
        <v>0</v>
      </c>
      <c r="E45" s="352">
        <f>[1]BEVÉTEL!$AC317</f>
        <v>0</v>
      </c>
      <c r="F45" s="352">
        <f>[1]BEVÉTEL!$AD317</f>
        <v>0</v>
      </c>
      <c r="G45" s="352">
        <f>[1]BEVÉTEL!$AB$359</f>
        <v>0</v>
      </c>
      <c r="H45" s="352">
        <f>[1]BEVÉTEL!$AC$359</f>
        <v>0</v>
      </c>
      <c r="I45" s="352">
        <f>[1]BEVÉTEL!$AD$359</f>
        <v>0</v>
      </c>
      <c r="J45" s="352">
        <f>[1]BEVÉTEL!$AB$425</f>
        <v>0</v>
      </c>
      <c r="K45" s="352">
        <f>[1]BEVÉTEL!$AC$425</f>
        <v>0</v>
      </c>
      <c r="L45" s="352">
        <f>[1]BEVÉTEL!$AD$425</f>
        <v>0</v>
      </c>
      <c r="M45" s="352">
        <f>[1]BEVÉTEL!$AB$511</f>
        <v>0</v>
      </c>
      <c r="N45" s="352">
        <f>[1]BEVÉTEL!$AC$511</f>
        <v>0</v>
      </c>
      <c r="O45" s="352">
        <f>[1]BEVÉTEL!$AD$511</f>
        <v>0</v>
      </c>
      <c r="P45" s="352">
        <f>[1]BEVÉTEL!$AB589</f>
        <v>0</v>
      </c>
      <c r="Q45" s="352">
        <f>[1]BEVÉTEL!$AC589</f>
        <v>0</v>
      </c>
      <c r="R45" s="352">
        <f>[1]BEVÉTEL!$AD589</f>
        <v>0</v>
      </c>
      <c r="S45" s="352">
        <f>[1]BEVÉTEL!$AB626</f>
        <v>0</v>
      </c>
      <c r="T45" s="352">
        <f>[1]BEVÉTEL!$AC626</f>
        <v>0</v>
      </c>
      <c r="U45" s="352">
        <f>[1]BEVÉTEL!$AD626</f>
        <v>0</v>
      </c>
      <c r="V45" s="352">
        <f>[1]BEVÉTEL!$AB$651</f>
        <v>0</v>
      </c>
      <c r="W45" s="352">
        <f>[1]BEVÉTEL!$AC$651</f>
        <v>0</v>
      </c>
      <c r="X45" s="355">
        <f>[1]BEVÉTEL!$AD$651</f>
        <v>0</v>
      </c>
    </row>
    <row r="46" spans="1:24" x14ac:dyDescent="0.2">
      <c r="A46" s="329">
        <v>4</v>
      </c>
      <c r="B46" s="551" t="s">
        <v>124</v>
      </c>
      <c r="C46" s="552" t="s">
        <v>125</v>
      </c>
      <c r="D46" s="354">
        <f>[1]BEVÉTEL!$BL317</f>
        <v>0</v>
      </c>
      <c r="E46" s="357">
        <f>[1]BEVÉTEL!$BM317</f>
        <v>0</v>
      </c>
      <c r="F46" s="357">
        <f>[1]BEVÉTEL!$BN317</f>
        <v>0</v>
      </c>
      <c r="G46" s="352">
        <f>[1]BEVÉTEL!$BL$359</f>
        <v>0</v>
      </c>
      <c r="H46" s="357">
        <f>[1]BEVÉTEL!$BM$359</f>
        <v>300000</v>
      </c>
      <c r="I46" s="357">
        <f>[1]BEVÉTEL!$BN$359</f>
        <v>0</v>
      </c>
      <c r="J46" s="352">
        <f>[1]BEVÉTEL!$BL$425</f>
        <v>0</v>
      </c>
      <c r="K46" s="357">
        <f>[1]BEVÉTEL!$BM$425</f>
        <v>0</v>
      </c>
      <c r="L46" s="357">
        <f>[1]BEVÉTEL!$BN$425</f>
        <v>0</v>
      </c>
      <c r="M46" s="352">
        <f>[1]BEVÉTEL!$BL$511</f>
        <v>0</v>
      </c>
      <c r="N46" s="357">
        <f>[1]BEVÉTEL!$BM$511</f>
        <v>0</v>
      </c>
      <c r="O46" s="357">
        <f>[1]BEVÉTEL!$BN$511</f>
        <v>0</v>
      </c>
      <c r="P46" s="352">
        <f>[1]BEVÉTEL!$BL589</f>
        <v>0</v>
      </c>
      <c r="Q46" s="357">
        <f>[1]BEVÉTEL!$BM589</f>
        <v>0</v>
      </c>
      <c r="R46" s="357">
        <f>[1]BEVÉTEL!$BN589</f>
        <v>0</v>
      </c>
      <c r="S46" s="352">
        <f>[1]BEVÉTEL!$BL626</f>
        <v>0</v>
      </c>
      <c r="T46" s="357">
        <f>[1]BEVÉTEL!$BM626</f>
        <v>0</v>
      </c>
      <c r="U46" s="357">
        <f>[1]BEVÉTEL!$BN626</f>
        <v>0</v>
      </c>
      <c r="V46" s="352">
        <f>[1]BEVÉTEL!$BL$651</f>
        <v>0</v>
      </c>
      <c r="W46" s="357">
        <f>[1]BEVÉTEL!$BM$651</f>
        <v>0</v>
      </c>
      <c r="X46" s="359">
        <f>[1]BEVÉTEL!$BN$651</f>
        <v>0</v>
      </c>
    </row>
    <row r="47" spans="1:24" x14ac:dyDescent="0.2">
      <c r="A47" s="329"/>
      <c r="B47" s="553" t="s">
        <v>60</v>
      </c>
      <c r="C47" s="554"/>
      <c r="D47" s="361">
        <f t="shared" ref="D47:I47" si="8">SUM(D44:D46,D42)</f>
        <v>0</v>
      </c>
      <c r="E47" s="357">
        <f t="shared" si="8"/>
        <v>0</v>
      </c>
      <c r="F47" s="357">
        <f t="shared" si="8"/>
        <v>0</v>
      </c>
      <c r="G47" s="357">
        <f t="shared" si="8"/>
        <v>0</v>
      </c>
      <c r="H47" s="357">
        <f t="shared" si="8"/>
        <v>300000</v>
      </c>
      <c r="I47" s="357">
        <f t="shared" si="8"/>
        <v>0</v>
      </c>
      <c r="J47" s="357">
        <f>SUM(J44:J46,J42)</f>
        <v>0</v>
      </c>
      <c r="K47" s="357">
        <f>SUM(K44:K46,K42)</f>
        <v>0</v>
      </c>
      <c r="L47" s="357">
        <f>SUM(L44:L46,L42)</f>
        <v>0</v>
      </c>
      <c r="M47" s="357">
        <f t="shared" ref="M47:X47" si="9">SUM(M44:M46,M42)</f>
        <v>0</v>
      </c>
      <c r="N47" s="357">
        <f t="shared" si="9"/>
        <v>0</v>
      </c>
      <c r="O47" s="357">
        <f t="shared" si="9"/>
        <v>0</v>
      </c>
      <c r="P47" s="357">
        <f>SUM(P44:P46,P42)</f>
        <v>0</v>
      </c>
      <c r="Q47" s="357">
        <f>SUM(Q44:Q46,Q42)</f>
        <v>0</v>
      </c>
      <c r="R47" s="357">
        <f>SUM(R44:R46,R42)</f>
        <v>0</v>
      </c>
      <c r="S47" s="357">
        <f t="shared" si="9"/>
        <v>0</v>
      </c>
      <c r="T47" s="357">
        <f t="shared" si="9"/>
        <v>0</v>
      </c>
      <c r="U47" s="357">
        <f t="shared" si="9"/>
        <v>0</v>
      </c>
      <c r="V47" s="357">
        <f t="shared" si="9"/>
        <v>0</v>
      </c>
      <c r="W47" s="357">
        <f t="shared" si="9"/>
        <v>0</v>
      </c>
      <c r="X47" s="359">
        <f t="shared" si="9"/>
        <v>0</v>
      </c>
    </row>
    <row r="48" spans="1:24" x14ac:dyDescent="0.2">
      <c r="A48" s="329" t="s">
        <v>50</v>
      </c>
      <c r="B48" s="551" t="s">
        <v>61</v>
      </c>
      <c r="C48" s="552"/>
      <c r="D48" s="1032"/>
      <c r="E48" s="1033"/>
      <c r="F48" s="1033"/>
      <c r="G48" s="1033"/>
      <c r="H48" s="1033"/>
      <c r="I48" s="1033"/>
      <c r="J48" s="1033"/>
      <c r="K48" s="1033"/>
      <c r="L48" s="1033"/>
      <c r="M48" s="1033"/>
      <c r="N48" s="1033"/>
      <c r="O48" s="1033"/>
      <c r="P48" s="1033"/>
      <c r="Q48" s="1033"/>
      <c r="R48" s="1033"/>
      <c r="S48" s="1033"/>
      <c r="T48" s="1033"/>
      <c r="U48" s="1033"/>
      <c r="V48" s="1033"/>
      <c r="W48" s="1033"/>
      <c r="X48" s="1034"/>
    </row>
    <row r="49" spans="1:24" ht="22.5" x14ac:dyDescent="0.2">
      <c r="A49" s="329">
        <v>5</v>
      </c>
      <c r="B49" s="551" t="s">
        <v>70</v>
      </c>
      <c r="C49" s="552" t="s">
        <v>126</v>
      </c>
      <c r="D49" s="354">
        <f>[1]BEVÉTEL!$CM317</f>
        <v>0</v>
      </c>
      <c r="E49" s="352">
        <f>[1]BEVÉTEL!$CN317</f>
        <v>0</v>
      </c>
      <c r="F49" s="352">
        <f>[1]BEVÉTEL!$CO317</f>
        <v>0</v>
      </c>
      <c r="G49" s="352">
        <f>[1]BEVÉTEL!$CM$359</f>
        <v>0</v>
      </c>
      <c r="H49" s="352">
        <f>[1]BEVÉTEL!$CN$359</f>
        <v>0</v>
      </c>
      <c r="I49" s="352">
        <f>[1]BEVÉTEL!$CO$359</f>
        <v>0</v>
      </c>
      <c r="J49" s="352">
        <f>[1]BEVÉTEL!$CM$425</f>
        <v>0</v>
      </c>
      <c r="K49" s="352">
        <f>[1]BEVÉTEL!$CN$425</f>
        <v>0</v>
      </c>
      <c r="L49" s="352">
        <f>[1]BEVÉTEL!$CO$425</f>
        <v>0</v>
      </c>
      <c r="M49" s="352">
        <f>[1]BEVÉTEL!$CM$511</f>
        <v>0</v>
      </c>
      <c r="N49" s="352">
        <f>[1]BEVÉTEL!$CN$511</f>
        <v>0</v>
      </c>
      <c r="O49" s="352">
        <f>[1]BEVÉTEL!$CO$511</f>
        <v>0</v>
      </c>
      <c r="P49" s="352">
        <f>[1]BEVÉTEL!$CM589</f>
        <v>0</v>
      </c>
      <c r="Q49" s="352">
        <f>[1]BEVÉTEL!$CN589</f>
        <v>0</v>
      </c>
      <c r="R49" s="352">
        <f>[1]BEVÉTEL!$CO589</f>
        <v>0</v>
      </c>
      <c r="S49" s="352">
        <f>[1]BEVÉTEL!$CM626</f>
        <v>0</v>
      </c>
      <c r="T49" s="352">
        <f>[1]BEVÉTEL!$CN626</f>
        <v>0</v>
      </c>
      <c r="U49" s="352">
        <f>[1]BEVÉTEL!$CO626</f>
        <v>0</v>
      </c>
      <c r="V49" s="352">
        <f>[1]BEVÉTEL!$CM$651</f>
        <v>0</v>
      </c>
      <c r="W49" s="352">
        <f>[1]BEVÉTEL!$CN$651</f>
        <v>0</v>
      </c>
      <c r="X49" s="355">
        <f>[1]BEVÉTEL!$CO$651</f>
        <v>0</v>
      </c>
    </row>
    <row r="50" spans="1:24" x14ac:dyDescent="0.2">
      <c r="A50" s="329">
        <v>6</v>
      </c>
      <c r="B50" s="551" t="s">
        <v>127</v>
      </c>
      <c r="C50" s="552" t="s">
        <v>128</v>
      </c>
      <c r="D50" s="354">
        <f>[1]BEVÉTEL!$CY317</f>
        <v>0</v>
      </c>
      <c r="E50" s="352">
        <f>[1]BEVÉTEL!$CZ317</f>
        <v>0</v>
      </c>
      <c r="F50" s="352">
        <f>[1]BEVÉTEL!$DA317</f>
        <v>0</v>
      </c>
      <c r="G50" s="352">
        <f>[1]BEVÉTEL!$CY$359</f>
        <v>0</v>
      </c>
      <c r="H50" s="352">
        <f>[1]BEVÉTEL!$CZ$359</f>
        <v>0</v>
      </c>
      <c r="I50" s="352">
        <f>[1]BEVÉTEL!$DA$359</f>
        <v>0</v>
      </c>
      <c r="J50" s="352">
        <f>[1]BEVÉTEL!$CY$425</f>
        <v>0</v>
      </c>
      <c r="K50" s="352">
        <f>[1]BEVÉTEL!$CZ$425</f>
        <v>0</v>
      </c>
      <c r="L50" s="352">
        <f>[1]BEVÉTEL!$DA$425</f>
        <v>0</v>
      </c>
      <c r="M50" s="352">
        <f>[1]BEVÉTEL!$CY$511</f>
        <v>0</v>
      </c>
      <c r="N50" s="352">
        <f>[1]BEVÉTEL!$CZ$511</f>
        <v>0</v>
      </c>
      <c r="O50" s="352">
        <f>[1]BEVÉTEL!$DA$511</f>
        <v>0</v>
      </c>
      <c r="P50" s="352">
        <f>[1]BEVÉTEL!$CY589</f>
        <v>0</v>
      </c>
      <c r="Q50" s="352">
        <f>[1]BEVÉTEL!$CZ589</f>
        <v>0</v>
      </c>
      <c r="R50" s="352">
        <f>[1]BEVÉTEL!$DA589</f>
        <v>0</v>
      </c>
      <c r="S50" s="352">
        <f>[1]BEVÉTEL!$CY626</f>
        <v>0</v>
      </c>
      <c r="T50" s="352">
        <f>[1]BEVÉTEL!$CZ626</f>
        <v>0</v>
      </c>
      <c r="U50" s="352">
        <f>[1]BEVÉTEL!$DA626</f>
        <v>0</v>
      </c>
      <c r="V50" s="352">
        <f>[1]BEVÉTEL!$CY$651</f>
        <v>0</v>
      </c>
      <c r="W50" s="352">
        <f>[1]BEVÉTEL!$CZ$651</f>
        <v>0</v>
      </c>
      <c r="X50" s="355">
        <f>[1]BEVÉTEL!$DA$651</f>
        <v>0</v>
      </c>
    </row>
    <row r="51" spans="1:24" ht="22.5" x14ac:dyDescent="0.2">
      <c r="A51" s="329">
        <v>7</v>
      </c>
      <c r="B51" s="551" t="s">
        <v>72</v>
      </c>
      <c r="C51" s="552" t="s">
        <v>129</v>
      </c>
      <c r="D51" s="354">
        <f>[1]BEVÉTEL!$DQ317</f>
        <v>0</v>
      </c>
      <c r="E51" s="352">
        <f>[1]BEVÉTEL!$DR317</f>
        <v>0</v>
      </c>
      <c r="F51" s="352">
        <f>[1]BEVÉTEL!$DS317</f>
        <v>0</v>
      </c>
      <c r="G51" s="352">
        <f>[1]BEVÉTEL!$DQ$359</f>
        <v>0</v>
      </c>
      <c r="H51" s="352">
        <f>[1]BEVÉTEL!$DR$359</f>
        <v>0</v>
      </c>
      <c r="I51" s="352">
        <f>[1]BEVÉTEL!$DS$359</f>
        <v>0</v>
      </c>
      <c r="J51" s="352">
        <f>[1]BEVÉTEL!$DQ$425</f>
        <v>0</v>
      </c>
      <c r="K51" s="352">
        <f>[1]BEVÉTEL!$DR$425</f>
        <v>0</v>
      </c>
      <c r="L51" s="352">
        <f>[1]BEVÉTEL!$DS$425</f>
        <v>0</v>
      </c>
      <c r="M51" s="352">
        <f>[1]BEVÉTEL!$DQ$511</f>
        <v>0</v>
      </c>
      <c r="N51" s="352">
        <f>[1]BEVÉTEL!$DR$511</f>
        <v>0</v>
      </c>
      <c r="O51" s="352">
        <f>[1]BEVÉTEL!$DS$511</f>
        <v>0</v>
      </c>
      <c r="P51" s="352">
        <f>[1]BEVÉTEL!$DQ589</f>
        <v>0</v>
      </c>
      <c r="Q51" s="352">
        <f>[1]BEVÉTEL!$DR589</f>
        <v>0</v>
      </c>
      <c r="R51" s="352">
        <f>[1]BEVÉTEL!$DS589</f>
        <v>0</v>
      </c>
      <c r="S51" s="352">
        <f>[1]BEVÉTEL!$DQ626</f>
        <v>0</v>
      </c>
      <c r="T51" s="352">
        <f>[1]BEVÉTEL!$DR626</f>
        <v>0</v>
      </c>
      <c r="U51" s="352">
        <f>[1]BEVÉTEL!$DS626</f>
        <v>0</v>
      </c>
      <c r="V51" s="352">
        <f>[1]BEVÉTEL!$DQ$651</f>
        <v>0</v>
      </c>
      <c r="W51" s="352">
        <f>[1]BEVÉTEL!$DR$651</f>
        <v>0</v>
      </c>
      <c r="X51" s="355">
        <f>[1]BEVÉTEL!$DS$651</f>
        <v>0</v>
      </c>
    </row>
    <row r="52" spans="1:24" x14ac:dyDescent="0.2">
      <c r="A52" s="329"/>
      <c r="B52" s="553" t="s">
        <v>68</v>
      </c>
      <c r="C52" s="554"/>
      <c r="D52" s="361">
        <f t="shared" ref="D52:I52" si="10">SUM(D49:D51)</f>
        <v>0</v>
      </c>
      <c r="E52" s="357">
        <f t="shared" si="10"/>
        <v>0</v>
      </c>
      <c r="F52" s="357">
        <f t="shared" si="10"/>
        <v>0</v>
      </c>
      <c r="G52" s="357">
        <f t="shared" si="10"/>
        <v>0</v>
      </c>
      <c r="H52" s="357">
        <f t="shared" si="10"/>
        <v>0</v>
      </c>
      <c r="I52" s="357">
        <f t="shared" si="10"/>
        <v>0</v>
      </c>
      <c r="J52" s="357">
        <f>SUM(J49:J51)</f>
        <v>0</v>
      </c>
      <c r="K52" s="357">
        <f>SUM(K49:K51)</f>
        <v>0</v>
      </c>
      <c r="L52" s="357">
        <f>SUM(L49:L51)</f>
        <v>0</v>
      </c>
      <c r="M52" s="357">
        <f t="shared" ref="M52:X52" si="11">SUM(M49:M51)</f>
        <v>0</v>
      </c>
      <c r="N52" s="357">
        <f t="shared" si="11"/>
        <v>0</v>
      </c>
      <c r="O52" s="357">
        <f t="shared" si="11"/>
        <v>0</v>
      </c>
      <c r="P52" s="357">
        <f t="shared" si="11"/>
        <v>0</v>
      </c>
      <c r="Q52" s="357">
        <f t="shared" si="11"/>
        <v>0</v>
      </c>
      <c r="R52" s="357">
        <f t="shared" si="11"/>
        <v>0</v>
      </c>
      <c r="S52" s="357">
        <f t="shared" si="11"/>
        <v>0</v>
      </c>
      <c r="T52" s="357">
        <f t="shared" si="11"/>
        <v>0</v>
      </c>
      <c r="U52" s="357">
        <f t="shared" si="11"/>
        <v>0</v>
      </c>
      <c r="V52" s="357">
        <f t="shared" si="11"/>
        <v>0</v>
      </c>
      <c r="W52" s="357">
        <f t="shared" si="11"/>
        <v>0</v>
      </c>
      <c r="X52" s="359">
        <f t="shared" si="11"/>
        <v>0</v>
      </c>
    </row>
    <row r="53" spans="1:24" x14ac:dyDescent="0.2">
      <c r="A53" s="329" t="s">
        <v>52</v>
      </c>
      <c r="B53" s="551" t="s">
        <v>84</v>
      </c>
      <c r="C53" s="552"/>
      <c r="D53" s="1032"/>
      <c r="E53" s="1033"/>
      <c r="F53" s="1033"/>
      <c r="G53" s="1033"/>
      <c r="H53" s="1033"/>
      <c r="I53" s="1033"/>
      <c r="J53" s="1033"/>
      <c r="K53" s="1033"/>
      <c r="L53" s="1033"/>
      <c r="M53" s="1033"/>
      <c r="N53" s="1033"/>
      <c r="O53" s="1033"/>
      <c r="P53" s="1033"/>
      <c r="Q53" s="1033"/>
      <c r="R53" s="1033"/>
      <c r="S53" s="1033"/>
      <c r="T53" s="1033"/>
      <c r="U53" s="1033"/>
      <c r="V53" s="1033"/>
      <c r="W53" s="1033"/>
      <c r="X53" s="1034"/>
    </row>
    <row r="54" spans="1:24" x14ac:dyDescent="0.2">
      <c r="A54" s="329"/>
      <c r="B54" s="551" t="s">
        <v>79</v>
      </c>
      <c r="C54" s="552"/>
      <c r="D54" s="1032"/>
      <c r="E54" s="1033"/>
      <c r="F54" s="1033"/>
      <c r="G54" s="1033"/>
      <c r="H54" s="1033"/>
      <c r="I54" s="1033"/>
      <c r="J54" s="1033"/>
      <c r="K54" s="1033"/>
      <c r="L54" s="1033"/>
      <c r="M54" s="1033"/>
      <c r="N54" s="1033"/>
      <c r="O54" s="1033"/>
      <c r="P54" s="1033"/>
      <c r="Q54" s="1033"/>
      <c r="R54" s="1033"/>
      <c r="S54" s="1033"/>
      <c r="T54" s="1033"/>
      <c r="U54" s="1033"/>
      <c r="V54" s="1033"/>
      <c r="W54" s="1033"/>
      <c r="X54" s="1034"/>
    </row>
    <row r="55" spans="1:24" x14ac:dyDescent="0.2">
      <c r="A55" s="329">
        <v>8</v>
      </c>
      <c r="B55" s="551" t="s">
        <v>77</v>
      </c>
      <c r="C55" s="552" t="s">
        <v>130</v>
      </c>
      <c r="D55" s="354">
        <f>[1]BEVÉTEL!$EO317</f>
        <v>0</v>
      </c>
      <c r="E55" s="352">
        <f>[1]BEVÉTEL!$EP317</f>
        <v>0</v>
      </c>
      <c r="F55" s="352">
        <f>[1]BEVÉTEL!$EQ317</f>
        <v>0</v>
      </c>
      <c r="G55" s="352">
        <f>[1]BEVÉTEL!$EO$359</f>
        <v>0</v>
      </c>
      <c r="H55" s="352">
        <f>[1]BEVÉTEL!$EP$359</f>
        <v>0</v>
      </c>
      <c r="I55" s="352">
        <f>[1]BEVÉTEL!$EQ$359</f>
        <v>0</v>
      </c>
      <c r="J55" s="352">
        <f>[1]BEVÉTEL!$EO$425</f>
        <v>0</v>
      </c>
      <c r="K55" s="352">
        <f>[1]BEVÉTEL!$EP$425</f>
        <v>0</v>
      </c>
      <c r="L55" s="352">
        <f>[1]BEVÉTEL!$EQ$425</f>
        <v>0</v>
      </c>
      <c r="M55" s="352">
        <f>[1]BEVÉTEL!$EO$511</f>
        <v>0</v>
      </c>
      <c r="N55" s="352">
        <f>[1]BEVÉTEL!$EP$511</f>
        <v>0</v>
      </c>
      <c r="O55" s="352">
        <f>[1]BEVÉTEL!$EQ$511</f>
        <v>0</v>
      </c>
      <c r="P55" s="352">
        <f>[1]BEVÉTEL!$EO589</f>
        <v>0</v>
      </c>
      <c r="Q55" s="352">
        <f>[1]BEVÉTEL!$EP589</f>
        <v>0</v>
      </c>
      <c r="R55" s="352">
        <f>[1]BEVÉTEL!$EQ589</f>
        <v>0</v>
      </c>
      <c r="S55" s="352">
        <f>[1]BEVÉTEL!$EO626</f>
        <v>0</v>
      </c>
      <c r="T55" s="352">
        <f>[1]BEVÉTEL!$EP626</f>
        <v>0</v>
      </c>
      <c r="U55" s="352">
        <f>[1]BEVÉTEL!$EQ626</f>
        <v>0</v>
      </c>
      <c r="V55" s="352">
        <f>[1]BEVÉTEL!$EO$651</f>
        <v>0</v>
      </c>
      <c r="W55" s="352">
        <f>[1]BEVÉTEL!$EP$651</f>
        <v>0</v>
      </c>
      <c r="X55" s="355">
        <f>[1]BEVÉTEL!$EQ$651</f>
        <v>0</v>
      </c>
    </row>
    <row r="56" spans="1:24" x14ac:dyDescent="0.2">
      <c r="A56" s="329">
        <v>9</v>
      </c>
      <c r="B56" s="551" t="s">
        <v>78</v>
      </c>
      <c r="C56" s="552" t="s">
        <v>130</v>
      </c>
      <c r="D56" s="354">
        <f>[1]BEVÉTEL!$EU317</f>
        <v>0</v>
      </c>
      <c r="E56" s="352">
        <f>[1]BEVÉTEL!$EV317</f>
        <v>0</v>
      </c>
      <c r="F56" s="352">
        <f>[1]BEVÉTEL!$EW317</f>
        <v>0</v>
      </c>
      <c r="G56" s="352">
        <f>[1]BEVÉTEL!$EU$359</f>
        <v>0</v>
      </c>
      <c r="H56" s="352">
        <f>[1]BEVÉTEL!$EV$359</f>
        <v>0</v>
      </c>
      <c r="I56" s="352">
        <f>[1]BEVÉTEL!$EW$359</f>
        <v>0</v>
      </c>
      <c r="J56" s="352">
        <f>[1]BEVÉTEL!$EU$425</f>
        <v>0</v>
      </c>
      <c r="K56" s="352">
        <f>[1]BEVÉTEL!$EV$425</f>
        <v>0</v>
      </c>
      <c r="L56" s="352">
        <f>[1]BEVÉTEL!$EW$425</f>
        <v>0</v>
      </c>
      <c r="M56" s="352">
        <f>[1]BEVÉTEL!$EU$511</f>
        <v>0</v>
      </c>
      <c r="N56" s="352">
        <f>[1]BEVÉTEL!$EV$511</f>
        <v>0</v>
      </c>
      <c r="O56" s="352">
        <f>[1]BEVÉTEL!$EW$511</f>
        <v>0</v>
      </c>
      <c r="P56" s="352">
        <f>[1]BEVÉTEL!$EU589</f>
        <v>0</v>
      </c>
      <c r="Q56" s="352">
        <f>[1]BEVÉTEL!$EV589</f>
        <v>0</v>
      </c>
      <c r="R56" s="352">
        <f>[1]BEVÉTEL!$EW589</f>
        <v>0</v>
      </c>
      <c r="S56" s="352">
        <f>[1]BEVÉTEL!$EU626</f>
        <v>0</v>
      </c>
      <c r="T56" s="352">
        <f>[1]BEVÉTEL!$EV626</f>
        <v>0</v>
      </c>
      <c r="U56" s="352">
        <f>[1]BEVÉTEL!$EW626</f>
        <v>0</v>
      </c>
      <c r="V56" s="352">
        <f>[1]BEVÉTEL!$EU$651</f>
        <v>0</v>
      </c>
      <c r="W56" s="352">
        <f>[1]BEVÉTEL!$EV$651</f>
        <v>0</v>
      </c>
      <c r="X56" s="355">
        <f>[1]BEVÉTEL!$EW$651</f>
        <v>0</v>
      </c>
    </row>
    <row r="57" spans="1:24" x14ac:dyDescent="0.2">
      <c r="A57" s="329"/>
      <c r="B57" s="551" t="s">
        <v>80</v>
      </c>
      <c r="C57" s="552"/>
      <c r="D57" s="1032"/>
      <c r="E57" s="1033"/>
      <c r="F57" s="1033"/>
      <c r="G57" s="1033"/>
      <c r="H57" s="1033"/>
      <c r="I57" s="1033"/>
      <c r="J57" s="1033"/>
      <c r="K57" s="1033"/>
      <c r="L57" s="1033"/>
      <c r="M57" s="1033"/>
      <c r="N57" s="1033"/>
      <c r="O57" s="1033"/>
      <c r="P57" s="1033"/>
      <c r="Q57" s="1033"/>
      <c r="R57" s="1033"/>
      <c r="S57" s="1033"/>
      <c r="T57" s="1033"/>
      <c r="U57" s="1033"/>
      <c r="V57" s="1033"/>
      <c r="W57" s="1033"/>
      <c r="X57" s="1034"/>
    </row>
    <row r="58" spans="1:24" x14ac:dyDescent="0.2">
      <c r="A58" s="329">
        <v>10</v>
      </c>
      <c r="B58" s="551" t="s">
        <v>77</v>
      </c>
      <c r="C58" s="552" t="s">
        <v>130</v>
      </c>
      <c r="D58" s="354">
        <f>[1]BEVÉTEL!$ER317</f>
        <v>0</v>
      </c>
      <c r="E58" s="352">
        <f>[1]BEVÉTEL!$ES317</f>
        <v>0</v>
      </c>
      <c r="F58" s="352">
        <f>[1]BEVÉTEL!$ET317</f>
        <v>0</v>
      </c>
      <c r="G58" s="352">
        <f>[1]BEVÉTEL!$ER$359</f>
        <v>0</v>
      </c>
      <c r="H58" s="352">
        <f>[1]BEVÉTEL!$ES$359</f>
        <v>0</v>
      </c>
      <c r="I58" s="352">
        <f>[1]BEVÉTEL!$ET$359</f>
        <v>0</v>
      </c>
      <c r="J58" s="352">
        <f>[1]BEVÉTEL!$ER$425</f>
        <v>0</v>
      </c>
      <c r="K58" s="352">
        <f>[1]BEVÉTEL!$ES$425</f>
        <v>0</v>
      </c>
      <c r="L58" s="352">
        <f>[1]BEVÉTEL!$ET$425</f>
        <v>0</v>
      </c>
      <c r="M58" s="352">
        <f>[1]BEVÉTEL!$ER$511</f>
        <v>0</v>
      </c>
      <c r="N58" s="352">
        <f>[1]BEVÉTEL!$ES$511</f>
        <v>0</v>
      </c>
      <c r="O58" s="352">
        <f>[1]BEVÉTEL!$ET$511</f>
        <v>0</v>
      </c>
      <c r="P58" s="352">
        <f>[1]BEVÉTEL!$ER589</f>
        <v>0</v>
      </c>
      <c r="Q58" s="352">
        <f>[1]BEVÉTEL!$ES589</f>
        <v>0</v>
      </c>
      <c r="R58" s="352">
        <f>[1]BEVÉTEL!$ET589</f>
        <v>0</v>
      </c>
      <c r="S58" s="352">
        <f>[1]BEVÉTEL!$ER626</f>
        <v>0</v>
      </c>
      <c r="T58" s="352">
        <f>[1]BEVÉTEL!$ES626</f>
        <v>0</v>
      </c>
      <c r="U58" s="352">
        <f>[1]BEVÉTEL!$ET626</f>
        <v>0</v>
      </c>
      <c r="V58" s="352">
        <f>[1]BEVÉTEL!$ER$651</f>
        <v>0</v>
      </c>
      <c r="W58" s="352">
        <f>[1]BEVÉTEL!$ES$651</f>
        <v>0</v>
      </c>
      <c r="X58" s="355">
        <f>[1]BEVÉTEL!$ET$651</f>
        <v>0</v>
      </c>
    </row>
    <row r="59" spans="1:24" x14ac:dyDescent="0.2">
      <c r="A59" s="329">
        <v>11</v>
      </c>
      <c r="B59" s="551" t="s">
        <v>78</v>
      </c>
      <c r="C59" s="552" t="s">
        <v>130</v>
      </c>
      <c r="D59" s="354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5"/>
    </row>
    <row r="60" spans="1:24" x14ac:dyDescent="0.2">
      <c r="A60" s="329"/>
      <c r="B60" s="551" t="s">
        <v>81</v>
      </c>
      <c r="C60" s="552"/>
      <c r="D60" s="1032"/>
      <c r="E60" s="1033"/>
      <c r="F60" s="1033"/>
      <c r="G60" s="1033"/>
      <c r="H60" s="1033"/>
      <c r="I60" s="1033"/>
      <c r="J60" s="1033"/>
      <c r="K60" s="1033"/>
      <c r="L60" s="1033"/>
      <c r="M60" s="1033"/>
      <c r="N60" s="1033"/>
      <c r="O60" s="1033"/>
      <c r="P60" s="1033"/>
      <c r="Q60" s="1033"/>
      <c r="R60" s="1033"/>
      <c r="S60" s="1033"/>
      <c r="T60" s="1033"/>
      <c r="U60" s="1033"/>
      <c r="V60" s="1033"/>
      <c r="W60" s="1033"/>
      <c r="X60" s="1034"/>
    </row>
    <row r="61" spans="1:24" x14ac:dyDescent="0.2">
      <c r="A61" s="329">
        <v>12</v>
      </c>
      <c r="B61" s="551" t="s">
        <v>131</v>
      </c>
      <c r="C61" s="552" t="s">
        <v>137</v>
      </c>
      <c r="D61" s="354">
        <f>[1]BEVÉTEL!$EF317</f>
        <v>0</v>
      </c>
      <c r="E61" s="352">
        <f>[1]BEVÉTEL!$EG317</f>
        <v>0</v>
      </c>
      <c r="F61" s="352">
        <f>[1]BEVÉTEL!$EH317</f>
        <v>0</v>
      </c>
      <c r="G61" s="352">
        <f>[1]BEVÉTEL!$EF$359</f>
        <v>0</v>
      </c>
      <c r="H61" s="352">
        <f>[1]BEVÉTEL!$EG$359</f>
        <v>0</v>
      </c>
      <c r="I61" s="352">
        <f>[1]BEVÉTEL!$EH$359</f>
        <v>0</v>
      </c>
      <c r="J61" s="352">
        <f>[1]BEVÉTEL!$EF$425</f>
        <v>0</v>
      </c>
      <c r="K61" s="352">
        <f>[1]BEVÉTEL!$EG$425</f>
        <v>0</v>
      </c>
      <c r="L61" s="352">
        <f>[1]BEVÉTEL!$EH$425</f>
        <v>0</v>
      </c>
      <c r="M61" s="352">
        <f>[1]BEVÉTEL!$EF$511</f>
        <v>0</v>
      </c>
      <c r="N61" s="352">
        <f>[1]BEVÉTEL!$EG$511</f>
        <v>0</v>
      </c>
      <c r="O61" s="352">
        <f>[1]BEVÉTEL!$EH$511</f>
        <v>0</v>
      </c>
      <c r="P61" s="352">
        <f>[1]BEVÉTEL!$EF589</f>
        <v>0</v>
      </c>
      <c r="Q61" s="352">
        <f>[1]BEVÉTEL!$EG589</f>
        <v>0</v>
      </c>
      <c r="R61" s="352">
        <f>[1]BEVÉTEL!$EH589</f>
        <v>0</v>
      </c>
      <c r="S61" s="352">
        <f>[1]BEVÉTEL!$EF626</f>
        <v>0</v>
      </c>
      <c r="T61" s="352">
        <f>[1]BEVÉTEL!$EG626</f>
        <v>0</v>
      </c>
      <c r="U61" s="352">
        <f>[1]BEVÉTEL!$EH626</f>
        <v>0</v>
      </c>
      <c r="V61" s="352">
        <f>[1]BEVÉTEL!$EF$651</f>
        <v>0</v>
      </c>
      <c r="W61" s="352">
        <f>[1]BEVÉTEL!$EG$651</f>
        <v>0</v>
      </c>
      <c r="X61" s="355">
        <f>[1]BEVÉTEL!$EH$651</f>
        <v>0</v>
      </c>
    </row>
    <row r="62" spans="1:24" x14ac:dyDescent="0.2">
      <c r="A62" s="329">
        <v>13</v>
      </c>
      <c r="B62" s="551" t="s">
        <v>75</v>
      </c>
      <c r="C62" s="552" t="s">
        <v>138</v>
      </c>
      <c r="D62" s="354">
        <f>[1]BEVÉTEL!$EC317</f>
        <v>0</v>
      </c>
      <c r="E62" s="352">
        <f>[1]BEVÉTEL!$ED317</f>
        <v>0</v>
      </c>
      <c r="F62" s="352">
        <f>[1]BEVÉTEL!$EE317</f>
        <v>0</v>
      </c>
      <c r="G62" s="352">
        <f>[1]BEVÉTEL!$EC$359</f>
        <v>0</v>
      </c>
      <c r="H62" s="352">
        <f>[1]BEVÉTEL!$ED$359</f>
        <v>0</v>
      </c>
      <c r="I62" s="352">
        <f>[1]BEVÉTEL!$EE$359</f>
        <v>0</v>
      </c>
      <c r="J62" s="352">
        <f>[1]BEVÉTEL!$EC$425</f>
        <v>0</v>
      </c>
      <c r="K62" s="352">
        <f>[1]BEVÉTEL!$ED$425</f>
        <v>0</v>
      </c>
      <c r="L62" s="352">
        <f>[1]BEVÉTEL!$EE$425</f>
        <v>0</v>
      </c>
      <c r="M62" s="352">
        <f>[1]BEVÉTEL!$EC$511</f>
        <v>0</v>
      </c>
      <c r="N62" s="352">
        <f>[1]BEVÉTEL!$ED$511</f>
        <v>0</v>
      </c>
      <c r="O62" s="352">
        <f>[1]BEVÉTEL!$EE$511</f>
        <v>0</v>
      </c>
      <c r="P62" s="352">
        <f>[1]BEVÉTEL!$EC589</f>
        <v>0</v>
      </c>
      <c r="Q62" s="352">
        <f>[1]BEVÉTEL!$ED589</f>
        <v>0</v>
      </c>
      <c r="R62" s="352">
        <f>[1]BEVÉTEL!$EE589</f>
        <v>0</v>
      </c>
      <c r="S62" s="352">
        <f>[1]BEVÉTEL!$EC626</f>
        <v>0</v>
      </c>
      <c r="T62" s="352">
        <f>[1]BEVÉTEL!$ED626</f>
        <v>0</v>
      </c>
      <c r="U62" s="352">
        <f>[1]BEVÉTEL!$EE626</f>
        <v>0</v>
      </c>
      <c r="V62" s="352">
        <f>[1]BEVÉTEL!$EC$651</f>
        <v>0</v>
      </c>
      <c r="W62" s="352">
        <f>[1]BEVÉTEL!$ED$651</f>
        <v>0</v>
      </c>
      <c r="X62" s="355">
        <f>[1]BEVÉTEL!$EE$651</f>
        <v>0</v>
      </c>
    </row>
    <row r="63" spans="1:24" x14ac:dyDescent="0.2">
      <c r="A63" s="329">
        <v>14</v>
      </c>
      <c r="B63" s="551" t="s">
        <v>132</v>
      </c>
      <c r="C63" s="555" t="s">
        <v>139</v>
      </c>
      <c r="D63" s="354">
        <f>[1]BEVÉTEL!$EX317</f>
        <v>0</v>
      </c>
      <c r="E63" s="352">
        <f>[1]BEVÉTEL!$EY317</f>
        <v>0</v>
      </c>
      <c r="F63" s="352">
        <f>[1]BEVÉTEL!$EZ317</f>
        <v>0</v>
      </c>
      <c r="G63" s="352">
        <f>[1]BEVÉTEL!$EX$359</f>
        <v>0</v>
      </c>
      <c r="H63" s="352">
        <f>[1]BEVÉTEL!$EY$359</f>
        <v>0</v>
      </c>
      <c r="I63" s="352">
        <f>[1]BEVÉTEL!$EZ$359</f>
        <v>0</v>
      </c>
      <c r="J63" s="352">
        <f>[1]BEVÉTEL!$EX$425</f>
        <v>0</v>
      </c>
      <c r="K63" s="352">
        <f>[1]BEVÉTEL!$EY$425</f>
        <v>0</v>
      </c>
      <c r="L63" s="352">
        <f>[1]BEVÉTEL!$EZ$425</f>
        <v>0</v>
      </c>
      <c r="M63" s="352">
        <f>[1]BEVÉTEL!$EX$511</f>
        <v>0</v>
      </c>
      <c r="N63" s="352">
        <f>[1]BEVÉTEL!$EY$511</f>
        <v>0</v>
      </c>
      <c r="O63" s="352">
        <f>[1]BEVÉTEL!$EZ$511</f>
        <v>0</v>
      </c>
      <c r="P63" s="352">
        <f>[1]BEVÉTEL!$EX589</f>
        <v>0</v>
      </c>
      <c r="Q63" s="352">
        <f>[1]BEVÉTEL!$EY589</f>
        <v>0</v>
      </c>
      <c r="R63" s="352">
        <f>[1]BEVÉTEL!$EZ589</f>
        <v>0</v>
      </c>
      <c r="S63" s="352">
        <f>[1]BEVÉTEL!$EX626</f>
        <v>0</v>
      </c>
      <c r="T63" s="352">
        <f>[1]BEVÉTEL!$EY626</f>
        <v>0</v>
      </c>
      <c r="U63" s="352">
        <f>[1]BEVÉTEL!$EZ626</f>
        <v>0</v>
      </c>
      <c r="V63" s="352">
        <f>[1]BEVÉTEL!$EX$651</f>
        <v>0</v>
      </c>
      <c r="W63" s="352">
        <f>[1]BEVÉTEL!$EY$651</f>
        <v>0</v>
      </c>
      <c r="X63" s="355">
        <f>[1]BEVÉTEL!$EZ$651</f>
        <v>0</v>
      </c>
    </row>
    <row r="64" spans="1:24" x14ac:dyDescent="0.2">
      <c r="A64" s="329"/>
      <c r="B64" s="553" t="s">
        <v>49</v>
      </c>
      <c r="C64" s="553"/>
      <c r="D64" s="361">
        <f>SUM(D61:D63,D55,D56,D58,D59)</f>
        <v>0</v>
      </c>
      <c r="E64" s="357">
        <f>SUM(E61:E63,E59,E58,E56,E55)</f>
        <v>0</v>
      </c>
      <c r="F64" s="373">
        <f>SUM(F61:F63,F59,F58,F56,F55)</f>
        <v>0</v>
      </c>
      <c r="G64" s="357">
        <f>SUM(G61:G63,G55,G56,G58,G59)</f>
        <v>0</v>
      </c>
      <c r="H64" s="357">
        <f>SUM(H61:H63,H59,H58,H56,H55)</f>
        <v>0</v>
      </c>
      <c r="I64" s="373">
        <f>SUM(I61:I63,I59,I58,I56,I55)</f>
        <v>0</v>
      </c>
      <c r="J64" s="357">
        <f>SUM(J61:J63,J55,J56,J58,J59)</f>
        <v>0</v>
      </c>
      <c r="K64" s="357">
        <f>SUM(K61:K63,K59,K58,K56,K55)</f>
        <v>0</v>
      </c>
      <c r="L64" s="373">
        <f>SUM(L61:L63,L59,L58,L56,L55)</f>
        <v>0</v>
      </c>
      <c r="M64" s="357">
        <f>SUM(M61:M63,M55,M56,M58,M59)</f>
        <v>0</v>
      </c>
      <c r="N64" s="357">
        <f>SUM(N61:N63,N59,N58,N56,N55)</f>
        <v>0</v>
      </c>
      <c r="O64" s="373">
        <f>SUM(O61:O63,O59,O58,O56,O55)</f>
        <v>0</v>
      </c>
      <c r="P64" s="357">
        <f>SUM(P61:P63,P55,P56,P58,P59)</f>
        <v>0</v>
      </c>
      <c r="Q64" s="357">
        <f>SUM(Q61:Q63,Q59,Q58,Q56,Q55)</f>
        <v>0</v>
      </c>
      <c r="R64" s="373">
        <f>SUM(R61:R63,R59,R58,R56,R55)</f>
        <v>0</v>
      </c>
      <c r="S64" s="357">
        <f>SUM(S61:S63,S55,S56,S58,S59)</f>
        <v>0</v>
      </c>
      <c r="T64" s="357">
        <f>SUM(T61:T63,T59,T58,T56,T55)</f>
        <v>0</v>
      </c>
      <c r="U64" s="373">
        <f>SUM(U61:U63,U59,U58,U56,U55)</f>
        <v>0</v>
      </c>
      <c r="V64" s="357">
        <f>SUM(V61:V63,V55,V56,V58,V59)</f>
        <v>0</v>
      </c>
      <c r="W64" s="357">
        <f>SUM(W61:W63,W59,W58,W56,W55)</f>
        <v>0</v>
      </c>
      <c r="X64" s="363">
        <f>SUM(X61:X63,X59,X58,X56,X55)</f>
        <v>0</v>
      </c>
    </row>
    <row r="65" spans="1:24" ht="12.75" thickBot="1" x14ac:dyDescent="0.25">
      <c r="A65" s="329"/>
      <c r="B65" s="553" t="s">
        <v>93</v>
      </c>
      <c r="C65" s="553"/>
      <c r="D65" s="366">
        <f>SUM(D64,D52,D47)</f>
        <v>0</v>
      </c>
      <c r="E65" s="364">
        <f>SUM(E64,E52,E47)</f>
        <v>0</v>
      </c>
      <c r="F65" s="374">
        <f>SUM(F47,F52,F64)</f>
        <v>0</v>
      </c>
      <c r="G65" s="364">
        <f>SUM(G64,G52,G47)</f>
        <v>0</v>
      </c>
      <c r="H65" s="364">
        <f>SUM(H64,H52,H47)</f>
        <v>300000</v>
      </c>
      <c r="I65" s="374">
        <f>SUM(I47,I52,I64)</f>
        <v>0</v>
      </c>
      <c r="J65" s="364">
        <f>SUM(J64,J52,J47)</f>
        <v>0</v>
      </c>
      <c r="K65" s="364">
        <f>SUM(K64,K52,K47)</f>
        <v>0</v>
      </c>
      <c r="L65" s="374">
        <f>SUM(L47,L52,L64)</f>
        <v>0</v>
      </c>
      <c r="M65" s="364">
        <f>SUM(M64,M52,M47)</f>
        <v>0</v>
      </c>
      <c r="N65" s="364">
        <f>SUM(N64,N52,N47)</f>
        <v>0</v>
      </c>
      <c r="O65" s="374">
        <f>SUM(O47,O52,O64)</f>
        <v>0</v>
      </c>
      <c r="P65" s="364">
        <f>SUM(P64,P52,P47)</f>
        <v>0</v>
      </c>
      <c r="Q65" s="364">
        <f>SUM(Q64,Q52,Q47)</f>
        <v>0</v>
      </c>
      <c r="R65" s="374">
        <f>SUM(R47,R52,R64)</f>
        <v>0</v>
      </c>
      <c r="S65" s="364">
        <f>SUM(S64,S52,S47)</f>
        <v>0</v>
      </c>
      <c r="T65" s="364">
        <f>SUM(T64,T52,T47)</f>
        <v>0</v>
      </c>
      <c r="U65" s="374">
        <f>SUM(U47,U52,U64)</f>
        <v>0</v>
      </c>
      <c r="V65" s="364">
        <f>SUM(V64,V52,V47)</f>
        <v>0</v>
      </c>
      <c r="W65" s="364">
        <f>SUM(W64,W52,W47)</f>
        <v>0</v>
      </c>
      <c r="X65" s="367">
        <f>SUM(X47,X52,X64)</f>
        <v>0</v>
      </c>
    </row>
    <row r="66" spans="1:24" ht="15.75" customHeight="1" x14ac:dyDescent="0.2">
      <c r="A66" s="287"/>
      <c r="B66" s="288"/>
      <c r="C66" s="1035" t="s">
        <v>223</v>
      </c>
      <c r="D66" s="1026" t="s">
        <v>266</v>
      </c>
      <c r="E66" s="1027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8"/>
    </row>
    <row r="67" spans="1:24" ht="45" customHeight="1" x14ac:dyDescent="0.2">
      <c r="A67" s="287"/>
      <c r="B67" s="288"/>
      <c r="C67" s="1035"/>
      <c r="D67" s="1029" t="s">
        <v>200</v>
      </c>
      <c r="E67" s="1030"/>
      <c r="F67" s="1030"/>
      <c r="G67" s="1030" t="s">
        <v>201</v>
      </c>
      <c r="H67" s="1030"/>
      <c r="I67" s="1030"/>
      <c r="J67" s="1030" t="s">
        <v>292</v>
      </c>
      <c r="K67" s="1030"/>
      <c r="L67" s="1030"/>
      <c r="M67" s="1030" t="s">
        <v>202</v>
      </c>
      <c r="N67" s="1030"/>
      <c r="O67" s="1030"/>
      <c r="P67" s="1030" t="s">
        <v>203</v>
      </c>
      <c r="Q67" s="1030"/>
      <c r="R67" s="1030"/>
      <c r="S67" s="1030" t="s">
        <v>204</v>
      </c>
      <c r="T67" s="1030"/>
      <c r="U67" s="1030"/>
      <c r="V67" s="1030" t="s">
        <v>293</v>
      </c>
      <c r="W67" s="1030"/>
      <c r="X67" s="1031"/>
    </row>
    <row r="68" spans="1:24" ht="47.25" x14ac:dyDescent="0.2">
      <c r="A68" s="287"/>
      <c r="B68" s="288"/>
      <c r="C68" s="297" t="s">
        <v>111</v>
      </c>
      <c r="D68" s="1029" t="s">
        <v>231</v>
      </c>
      <c r="E68" s="1030"/>
      <c r="F68" s="1030"/>
      <c r="G68" s="1030" t="s">
        <v>232</v>
      </c>
      <c r="H68" s="1030"/>
      <c r="I68" s="1030"/>
      <c r="J68" s="1030" t="s">
        <v>291</v>
      </c>
      <c r="K68" s="1030"/>
      <c r="L68" s="1030"/>
      <c r="M68" s="1030" t="s">
        <v>233</v>
      </c>
      <c r="N68" s="1030"/>
      <c r="O68" s="1030"/>
      <c r="P68" s="1030" t="s">
        <v>234</v>
      </c>
      <c r="Q68" s="1030"/>
      <c r="R68" s="1030"/>
      <c r="S68" s="1030" t="s">
        <v>235</v>
      </c>
      <c r="T68" s="1030"/>
      <c r="U68" s="1030"/>
      <c r="V68" s="1030" t="s">
        <v>294</v>
      </c>
      <c r="W68" s="1030"/>
      <c r="X68" s="1031"/>
    </row>
    <row r="69" spans="1:24" s="295" customFormat="1" ht="60" x14ac:dyDescent="0.2">
      <c r="A69" s="289" t="s">
        <v>41</v>
      </c>
      <c r="B69" s="290" t="s">
        <v>111</v>
      </c>
      <c r="C69" s="298" t="s">
        <v>117</v>
      </c>
      <c r="D69" s="516" t="s">
        <v>134</v>
      </c>
      <c r="E69" s="514" t="s">
        <v>135</v>
      </c>
      <c r="F69" s="514" t="s">
        <v>136</v>
      </c>
      <c r="G69" s="557" t="s">
        <v>134</v>
      </c>
      <c r="H69" s="514" t="s">
        <v>135</v>
      </c>
      <c r="I69" s="514" t="s">
        <v>136</v>
      </c>
      <c r="J69" s="514" t="s">
        <v>134</v>
      </c>
      <c r="K69" s="557" t="s">
        <v>135</v>
      </c>
      <c r="L69" s="514" t="s">
        <v>136</v>
      </c>
      <c r="M69" s="514" t="s">
        <v>134</v>
      </c>
      <c r="N69" s="557" t="s">
        <v>135</v>
      </c>
      <c r="O69" s="514" t="s">
        <v>136</v>
      </c>
      <c r="P69" s="514" t="s">
        <v>134</v>
      </c>
      <c r="Q69" s="557" t="s">
        <v>135</v>
      </c>
      <c r="R69" s="514" t="s">
        <v>136</v>
      </c>
      <c r="S69" s="514" t="s">
        <v>134</v>
      </c>
      <c r="T69" s="557" t="s">
        <v>135</v>
      </c>
      <c r="U69" s="514" t="s">
        <v>136</v>
      </c>
      <c r="V69" s="514" t="s">
        <v>134</v>
      </c>
      <c r="W69" s="514" t="s">
        <v>135</v>
      </c>
      <c r="X69" s="558" t="s">
        <v>136</v>
      </c>
    </row>
    <row r="70" spans="1:24" x14ac:dyDescent="0.2">
      <c r="A70" s="329" t="s">
        <v>10</v>
      </c>
      <c r="B70" s="551" t="s">
        <v>54</v>
      </c>
      <c r="C70" s="551"/>
      <c r="D70" s="1032"/>
      <c r="E70" s="1033"/>
      <c r="F70" s="1033"/>
      <c r="G70" s="1033"/>
      <c r="H70" s="1033"/>
      <c r="I70" s="1033"/>
      <c r="J70" s="1033"/>
      <c r="K70" s="1033"/>
      <c r="L70" s="1033"/>
      <c r="M70" s="1033"/>
      <c r="N70" s="1033"/>
      <c r="O70" s="1033"/>
      <c r="P70" s="1033"/>
      <c r="Q70" s="1033"/>
      <c r="R70" s="1033"/>
      <c r="S70" s="1033"/>
      <c r="T70" s="1033"/>
      <c r="U70" s="1033"/>
      <c r="V70" s="1033"/>
      <c r="W70" s="1033"/>
      <c r="X70" s="1034"/>
    </row>
    <row r="71" spans="1:24" x14ac:dyDescent="0.2">
      <c r="A71" s="329">
        <v>1</v>
      </c>
      <c r="B71" s="551" t="s">
        <v>118</v>
      </c>
      <c r="C71" s="552" t="s">
        <v>119</v>
      </c>
      <c r="D71" s="354">
        <f>[1]BEVÉTEL!$M$676</f>
        <v>0</v>
      </c>
      <c r="E71" s="352">
        <f>[1]BEVÉTEL!$N$676</f>
        <v>0</v>
      </c>
      <c r="F71" s="352">
        <f>[1]BEVÉTEL!$O$676</f>
        <v>0</v>
      </c>
      <c r="G71" s="352">
        <f>[1]BEVÉTEL!$M714</f>
        <v>0</v>
      </c>
      <c r="H71" s="352">
        <f>[1]BEVÉTEL!$N714</f>
        <v>0</v>
      </c>
      <c r="I71" s="352">
        <f>[1]BEVÉTEL!$O714</f>
        <v>0</v>
      </c>
      <c r="J71" s="352">
        <f>[1]BEVÉTEL!$M739</f>
        <v>0</v>
      </c>
      <c r="K71" s="352">
        <f>[1]BEVÉTEL!$N739</f>
        <v>0</v>
      </c>
      <c r="L71" s="352">
        <f>[1]BEVÉTEL!$O739</f>
        <v>0</v>
      </c>
      <c r="M71" s="352">
        <f>[1]BEVÉTEL!$M$764</f>
        <v>13265000</v>
      </c>
      <c r="N71" s="352">
        <f>[1]BEVÉTEL!$N$764</f>
        <v>0</v>
      </c>
      <c r="O71" s="352">
        <f>[1]BEVÉTEL!$O$764</f>
        <v>0</v>
      </c>
      <c r="P71" s="352">
        <f>[1]BEVÉTEL!$M$789</f>
        <v>225600</v>
      </c>
      <c r="Q71" s="352">
        <f>[1]BEVÉTEL!$N$789</f>
        <v>0</v>
      </c>
      <c r="R71" s="352">
        <f>[1]BEVÉTEL!$O$789</f>
        <v>0</v>
      </c>
      <c r="S71" s="352">
        <f>[1]BEVÉTEL!$M$814</f>
        <v>0</v>
      </c>
      <c r="T71" s="352">
        <f>[1]BEVÉTEL!$N$814</f>
        <v>240000</v>
      </c>
      <c r="U71" s="352">
        <f>[1]BEVÉTEL!$O$814</f>
        <v>0</v>
      </c>
      <c r="V71" s="352">
        <f>[1]BEVÉTEL!$M$837</f>
        <v>0</v>
      </c>
      <c r="W71" s="352">
        <f>[1]BEVÉTEL!$N$837</f>
        <v>0</v>
      </c>
      <c r="X71" s="355">
        <f>[1]BEVÉTEL!$O$837</f>
        <v>0</v>
      </c>
    </row>
    <row r="72" spans="1:24" ht="20.25" customHeight="1" x14ac:dyDescent="0.2">
      <c r="A72" s="329"/>
      <c r="B72" s="551" t="s">
        <v>120</v>
      </c>
      <c r="C72" s="552"/>
      <c r="D72" s="354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355"/>
    </row>
    <row r="73" spans="1:24" x14ac:dyDescent="0.2">
      <c r="A73" s="329">
        <v>2</v>
      </c>
      <c r="B73" s="551" t="s">
        <v>56</v>
      </c>
      <c r="C73" s="552" t="s">
        <v>121</v>
      </c>
      <c r="D73" s="354">
        <f>[1]BEVÉTEL!$BU$676</f>
        <v>0</v>
      </c>
      <c r="E73" s="352">
        <f>[1]BEVÉTEL!$BV$676</f>
        <v>0</v>
      </c>
      <c r="F73" s="352">
        <f>[1]BEVÉTEL!$BW$676</f>
        <v>0</v>
      </c>
      <c r="G73" s="352">
        <f>[1]BEVÉTEL!$BU714</f>
        <v>0</v>
      </c>
      <c r="H73" s="352">
        <f>[1]BEVÉTEL!$BV714</f>
        <v>0</v>
      </c>
      <c r="I73" s="352">
        <f>[1]BEVÉTEL!$BW714</f>
        <v>0</v>
      </c>
      <c r="J73" s="352">
        <f>[1]BEVÉTEL!$BU739</f>
        <v>0</v>
      </c>
      <c r="K73" s="352">
        <f>[1]BEVÉTEL!$BV739</f>
        <v>0</v>
      </c>
      <c r="L73" s="352">
        <f>[1]BEVÉTEL!$BW739</f>
        <v>0</v>
      </c>
      <c r="M73" s="352">
        <f>[1]BEVÉTEL!$BU$764</f>
        <v>0</v>
      </c>
      <c r="N73" s="352">
        <f>[1]BEVÉTEL!$BV$764</f>
        <v>0</v>
      </c>
      <c r="O73" s="352">
        <f>[1]BEVÉTEL!$BW$764</f>
        <v>0</v>
      </c>
      <c r="P73" s="352">
        <f>[1]BEVÉTEL!$BU$789</f>
        <v>0</v>
      </c>
      <c r="Q73" s="352">
        <f>[1]BEVÉTEL!$BV$789</f>
        <v>0</v>
      </c>
      <c r="R73" s="352">
        <f>[1]BEVÉTEL!$BW$789</f>
        <v>0</v>
      </c>
      <c r="S73" s="352">
        <f>[1]BEVÉTEL!$BU$814</f>
        <v>0</v>
      </c>
      <c r="T73" s="352">
        <f>[1]BEVÉTEL!$BV$814</f>
        <v>0</v>
      </c>
      <c r="U73" s="352">
        <f>[1]BEVÉTEL!$BW$814</f>
        <v>0</v>
      </c>
      <c r="V73" s="352">
        <f>[1]BEVÉTEL!$BU$837</f>
        <v>0</v>
      </c>
      <c r="W73" s="352">
        <f>[1]BEVÉTEL!$BV$837</f>
        <v>0</v>
      </c>
      <c r="X73" s="355">
        <f>[1]BEVÉTEL!$BW$837</f>
        <v>0</v>
      </c>
    </row>
    <row r="74" spans="1:24" x14ac:dyDescent="0.2">
      <c r="A74" s="329">
        <v>3</v>
      </c>
      <c r="B74" s="551" t="s">
        <v>122</v>
      </c>
      <c r="C74" s="552" t="s">
        <v>123</v>
      </c>
      <c r="D74" s="354">
        <f>[1]BEVÉTEL!$AB$676</f>
        <v>49500000</v>
      </c>
      <c r="E74" s="352">
        <f>[1]BEVÉTEL!$AC$676</f>
        <v>0</v>
      </c>
      <c r="F74" s="352">
        <f>[1]BEVÉTEL!$AD$676</f>
        <v>0</v>
      </c>
      <c r="G74" s="352">
        <f>[1]BEVÉTEL!$AB714</f>
        <v>0</v>
      </c>
      <c r="H74" s="352">
        <f>[1]BEVÉTEL!$AC714</f>
        <v>0</v>
      </c>
      <c r="I74" s="352">
        <f>[1]BEVÉTEL!$AD714</f>
        <v>0</v>
      </c>
      <c r="J74" s="352">
        <f>[1]BEVÉTEL!$AB739</f>
        <v>0</v>
      </c>
      <c r="K74" s="352">
        <f>[1]BEVÉTEL!$AC739</f>
        <v>0</v>
      </c>
      <c r="L74" s="352">
        <f>[1]BEVÉTEL!$AD739</f>
        <v>0</v>
      </c>
      <c r="M74" s="352">
        <f>[1]BEVÉTEL!$AB$764</f>
        <v>0</v>
      </c>
      <c r="N74" s="352">
        <f>[1]BEVÉTEL!$AC$764</f>
        <v>0</v>
      </c>
      <c r="O74" s="352">
        <f>[1]BEVÉTEL!$AD$764</f>
        <v>0</v>
      </c>
      <c r="P74" s="352">
        <f>[1]BEVÉTEL!$AB$789</f>
        <v>0</v>
      </c>
      <c r="Q74" s="352">
        <f>[1]BEVÉTEL!$AC$789</f>
        <v>0</v>
      </c>
      <c r="R74" s="352">
        <f>[1]BEVÉTEL!$AD$789</f>
        <v>0</v>
      </c>
      <c r="S74" s="352">
        <f>[1]BEVÉTEL!$AB$814</f>
        <v>0</v>
      </c>
      <c r="T74" s="352">
        <f>[1]BEVÉTEL!$AC$814</f>
        <v>0</v>
      </c>
      <c r="U74" s="352">
        <f>[1]BEVÉTEL!$AD$814</f>
        <v>0</v>
      </c>
      <c r="V74" s="352">
        <f>[1]BEVÉTEL!$AB$837</f>
        <v>0</v>
      </c>
      <c r="W74" s="352">
        <f>[1]BEVÉTEL!$AC$837</f>
        <v>0</v>
      </c>
      <c r="X74" s="355">
        <f>[1]BEVÉTEL!$AD$837</f>
        <v>0</v>
      </c>
    </row>
    <row r="75" spans="1:24" x14ac:dyDescent="0.2">
      <c r="A75" s="329">
        <v>4</v>
      </c>
      <c r="B75" s="551" t="s">
        <v>124</v>
      </c>
      <c r="C75" s="552" t="s">
        <v>125</v>
      </c>
      <c r="D75" s="354">
        <f>[1]BEVÉTEL!$BL$676</f>
        <v>0</v>
      </c>
      <c r="E75" s="357">
        <f>[1]BEVÉTEL!$BM$676</f>
        <v>0</v>
      </c>
      <c r="F75" s="357">
        <f>[1]BEVÉTEL!$BN$676</f>
        <v>0</v>
      </c>
      <c r="G75" s="352">
        <f>[1]BEVÉTEL!$BL714</f>
        <v>0</v>
      </c>
      <c r="H75" s="357">
        <f>[1]BEVÉTEL!$BM714</f>
        <v>0</v>
      </c>
      <c r="I75" s="357">
        <f>[1]BEVÉTEL!$BN714</f>
        <v>0</v>
      </c>
      <c r="J75" s="352">
        <f>[1]BEVÉTEL!$BL739</f>
        <v>0</v>
      </c>
      <c r="K75" s="357">
        <f>[1]BEVÉTEL!$BM739</f>
        <v>0</v>
      </c>
      <c r="L75" s="357">
        <f>[1]BEVÉTEL!$BN739</f>
        <v>0</v>
      </c>
      <c r="M75" s="352">
        <f>[1]BEVÉTEL!$BL$764</f>
        <v>0</v>
      </c>
      <c r="N75" s="357">
        <f>[1]BEVÉTEL!$BM$764</f>
        <v>0</v>
      </c>
      <c r="O75" s="357">
        <f>[1]BEVÉTEL!$BN$764</f>
        <v>0</v>
      </c>
      <c r="P75" s="352">
        <f>[1]BEVÉTEL!$BL$789</f>
        <v>0</v>
      </c>
      <c r="Q75" s="357">
        <f>[1]BEVÉTEL!$BM$789</f>
        <v>0</v>
      </c>
      <c r="R75" s="357">
        <f>[1]BEVÉTEL!$BN$789</f>
        <v>0</v>
      </c>
      <c r="S75" s="352">
        <f>[1]BEVÉTEL!$BL$814</f>
        <v>0</v>
      </c>
      <c r="T75" s="357">
        <f>[1]BEVÉTEL!$BM$814</f>
        <v>0</v>
      </c>
      <c r="U75" s="357">
        <f>[1]BEVÉTEL!$BN$814</f>
        <v>0</v>
      </c>
      <c r="V75" s="352">
        <f>[1]BEVÉTEL!$BL$837</f>
        <v>0</v>
      </c>
      <c r="W75" s="357">
        <f>[1]BEVÉTEL!$BM$837</f>
        <v>0</v>
      </c>
      <c r="X75" s="359">
        <f>[1]BEVÉTEL!$BN$837</f>
        <v>0</v>
      </c>
    </row>
    <row r="76" spans="1:24" x14ac:dyDescent="0.2">
      <c r="A76" s="329"/>
      <c r="B76" s="553" t="s">
        <v>60</v>
      </c>
      <c r="C76" s="554"/>
      <c r="D76" s="361">
        <f t="shared" ref="D76:J76" si="12">SUM(D73:D75,D71)</f>
        <v>49500000</v>
      </c>
      <c r="E76" s="357">
        <f t="shared" si="12"/>
        <v>0</v>
      </c>
      <c r="F76" s="357">
        <f t="shared" si="12"/>
        <v>0</v>
      </c>
      <c r="G76" s="357">
        <f t="shared" si="12"/>
        <v>0</v>
      </c>
      <c r="H76" s="357">
        <f t="shared" si="12"/>
        <v>0</v>
      </c>
      <c r="I76" s="357">
        <f t="shared" si="12"/>
        <v>0</v>
      </c>
      <c r="J76" s="357">
        <f t="shared" si="12"/>
        <v>0</v>
      </c>
      <c r="K76" s="357">
        <f t="shared" ref="K76:X76" si="13">SUM(K73:K75,K71)</f>
        <v>0</v>
      </c>
      <c r="L76" s="357">
        <f t="shared" si="13"/>
        <v>0</v>
      </c>
      <c r="M76" s="357">
        <f t="shared" si="13"/>
        <v>13265000</v>
      </c>
      <c r="N76" s="357">
        <f t="shared" si="13"/>
        <v>0</v>
      </c>
      <c r="O76" s="357">
        <f t="shared" si="13"/>
        <v>0</v>
      </c>
      <c r="P76" s="357">
        <f t="shared" si="13"/>
        <v>225600</v>
      </c>
      <c r="Q76" s="357">
        <f t="shared" si="13"/>
        <v>0</v>
      </c>
      <c r="R76" s="357">
        <f t="shared" si="13"/>
        <v>0</v>
      </c>
      <c r="S76" s="357">
        <f t="shared" si="13"/>
        <v>0</v>
      </c>
      <c r="T76" s="357">
        <f t="shared" si="13"/>
        <v>240000</v>
      </c>
      <c r="U76" s="357">
        <f t="shared" si="13"/>
        <v>0</v>
      </c>
      <c r="V76" s="357">
        <f t="shared" si="13"/>
        <v>0</v>
      </c>
      <c r="W76" s="357">
        <f t="shared" si="13"/>
        <v>0</v>
      </c>
      <c r="X76" s="359">
        <f t="shared" si="13"/>
        <v>0</v>
      </c>
    </row>
    <row r="77" spans="1:24" ht="24.75" customHeight="1" x14ac:dyDescent="0.2">
      <c r="A77" s="329" t="s">
        <v>50</v>
      </c>
      <c r="B77" s="551" t="s">
        <v>61</v>
      </c>
      <c r="C77" s="552"/>
      <c r="D77" s="1032"/>
      <c r="E77" s="1033"/>
      <c r="F77" s="1033"/>
      <c r="G77" s="1033"/>
      <c r="H77" s="1033"/>
      <c r="I77" s="1033"/>
      <c r="J77" s="1033"/>
      <c r="K77" s="1033"/>
      <c r="L77" s="1033"/>
      <c r="M77" s="1033"/>
      <c r="N77" s="1033"/>
      <c r="O77" s="1033"/>
      <c r="P77" s="1033"/>
      <c r="Q77" s="1033"/>
      <c r="R77" s="1033"/>
      <c r="S77" s="1033"/>
      <c r="T77" s="1033"/>
      <c r="U77" s="1033"/>
      <c r="V77" s="1033"/>
      <c r="W77" s="1033"/>
      <c r="X77" s="1034"/>
    </row>
    <row r="78" spans="1:24" ht="22.5" x14ac:dyDescent="0.2">
      <c r="A78" s="329">
        <v>5</v>
      </c>
      <c r="B78" s="551" t="s">
        <v>70</v>
      </c>
      <c r="C78" s="552" t="s">
        <v>126</v>
      </c>
      <c r="D78" s="354">
        <f>[1]BEVÉTEL!$CM$676</f>
        <v>0</v>
      </c>
      <c r="E78" s="352">
        <f>[1]BEVÉTEL!$CN$676</f>
        <v>0</v>
      </c>
      <c r="F78" s="352">
        <f>[1]BEVÉTEL!$CO$676</f>
        <v>0</v>
      </c>
      <c r="G78" s="352">
        <f>[1]BEVÉTEL!$CM714</f>
        <v>0</v>
      </c>
      <c r="H78" s="352">
        <f>[1]BEVÉTEL!$CN714</f>
        <v>0</v>
      </c>
      <c r="I78" s="352">
        <f>[1]BEVÉTEL!$CO714</f>
        <v>0</v>
      </c>
      <c r="J78" s="352">
        <f>[1]BEVÉTEL!$CM739</f>
        <v>0</v>
      </c>
      <c r="K78" s="352">
        <f>[1]BEVÉTEL!$CN739</f>
        <v>0</v>
      </c>
      <c r="L78" s="352">
        <f>[1]BEVÉTEL!$CO739</f>
        <v>0</v>
      </c>
      <c r="M78" s="352">
        <f>[1]BEVÉTEL!$CM$764</f>
        <v>0</v>
      </c>
      <c r="N78" s="352">
        <f>[1]BEVÉTEL!$CN$764</f>
        <v>0</v>
      </c>
      <c r="O78" s="352">
        <f>[1]BEVÉTEL!$CO$764</f>
        <v>0</v>
      </c>
      <c r="P78" s="352">
        <f>[1]BEVÉTEL!$CM$789</f>
        <v>0</v>
      </c>
      <c r="Q78" s="352">
        <f>[1]BEVÉTEL!$CN$789</f>
        <v>0</v>
      </c>
      <c r="R78" s="352">
        <f>[1]BEVÉTEL!$CO$789</f>
        <v>0</v>
      </c>
      <c r="S78" s="352">
        <f>[1]BEVÉTEL!$CM$814</f>
        <v>0</v>
      </c>
      <c r="T78" s="352">
        <f>[1]BEVÉTEL!$CN$814</f>
        <v>0</v>
      </c>
      <c r="U78" s="352">
        <f>[1]BEVÉTEL!$CO$814</f>
        <v>0</v>
      </c>
      <c r="V78" s="352">
        <f>[1]BEVÉTEL!$CM$837</f>
        <v>0</v>
      </c>
      <c r="W78" s="352">
        <f>[1]BEVÉTEL!$CN$837</f>
        <v>0</v>
      </c>
      <c r="X78" s="355">
        <f>[1]BEVÉTEL!$CO$837</f>
        <v>0</v>
      </c>
    </row>
    <row r="79" spans="1:24" x14ac:dyDescent="0.2">
      <c r="A79" s="329">
        <v>6</v>
      </c>
      <c r="B79" s="551" t="s">
        <v>127</v>
      </c>
      <c r="C79" s="552" t="s">
        <v>128</v>
      </c>
      <c r="D79" s="354">
        <f>[1]BEVÉTEL!$CY$676</f>
        <v>0</v>
      </c>
      <c r="E79" s="352">
        <f>[1]BEVÉTEL!$CZ$676</f>
        <v>0</v>
      </c>
      <c r="F79" s="352">
        <f>[1]BEVÉTEL!$DA$676</f>
        <v>0</v>
      </c>
      <c r="G79" s="352">
        <f>[1]BEVÉTEL!$CY714</f>
        <v>0</v>
      </c>
      <c r="H79" s="352">
        <f>[1]BEVÉTEL!$CZ714</f>
        <v>0</v>
      </c>
      <c r="I79" s="352">
        <f>[1]BEVÉTEL!$DA714</f>
        <v>0</v>
      </c>
      <c r="J79" s="352">
        <f>[1]BEVÉTEL!$CY739</f>
        <v>0</v>
      </c>
      <c r="K79" s="352">
        <f>[1]BEVÉTEL!$CZ739</f>
        <v>0</v>
      </c>
      <c r="L79" s="352">
        <f>[1]BEVÉTEL!$DA739</f>
        <v>0</v>
      </c>
      <c r="M79" s="352">
        <f>[1]BEVÉTEL!$CY$764</f>
        <v>0</v>
      </c>
      <c r="N79" s="352">
        <f>[1]BEVÉTEL!$CZ$764</f>
        <v>0</v>
      </c>
      <c r="O79" s="352">
        <f>[1]BEVÉTEL!$DA$764</f>
        <v>0</v>
      </c>
      <c r="P79" s="352">
        <f>[1]BEVÉTEL!$CY$789</f>
        <v>0</v>
      </c>
      <c r="Q79" s="352">
        <f>[1]BEVÉTEL!$CZ$789</f>
        <v>0</v>
      </c>
      <c r="R79" s="352">
        <f>[1]BEVÉTEL!$DA$789</f>
        <v>0</v>
      </c>
      <c r="S79" s="352">
        <f>[1]BEVÉTEL!$CY$814</f>
        <v>0</v>
      </c>
      <c r="T79" s="352">
        <f>[1]BEVÉTEL!$CZ$814</f>
        <v>0</v>
      </c>
      <c r="U79" s="352">
        <f>[1]BEVÉTEL!$DA$814</f>
        <v>0</v>
      </c>
      <c r="V79" s="352">
        <f>[1]BEVÉTEL!$CY$837</f>
        <v>0</v>
      </c>
      <c r="W79" s="352">
        <f>[1]BEVÉTEL!$CZ$837</f>
        <v>0</v>
      </c>
      <c r="X79" s="355">
        <f>[1]BEVÉTEL!$DA$837</f>
        <v>0</v>
      </c>
    </row>
    <row r="80" spans="1:24" ht="22.5" x14ac:dyDescent="0.2">
      <c r="A80" s="329">
        <v>7</v>
      </c>
      <c r="B80" s="551" t="s">
        <v>72</v>
      </c>
      <c r="C80" s="552" t="s">
        <v>129</v>
      </c>
      <c r="D80" s="354">
        <f>[1]BEVÉTEL!$DQ$676</f>
        <v>7000000</v>
      </c>
      <c r="E80" s="352">
        <f>[1]BEVÉTEL!$DR$676</f>
        <v>0</v>
      </c>
      <c r="F80" s="352">
        <f>[1]BEVÉTEL!$DS$676</f>
        <v>0</v>
      </c>
      <c r="G80" s="352">
        <f>[1]BEVÉTEL!$DQ714</f>
        <v>0</v>
      </c>
      <c r="H80" s="352">
        <f>[1]BEVÉTEL!$DR714</f>
        <v>0</v>
      </c>
      <c r="I80" s="352">
        <f>[1]BEVÉTEL!$DS714</f>
        <v>0</v>
      </c>
      <c r="J80" s="352">
        <f>[1]BEVÉTEL!$DQ739</f>
        <v>0</v>
      </c>
      <c r="K80" s="352">
        <f>[1]BEVÉTEL!$DR739</f>
        <v>0</v>
      </c>
      <c r="L80" s="352">
        <f>[1]BEVÉTEL!$DS739</f>
        <v>0</v>
      </c>
      <c r="M80" s="352">
        <f>[1]BEVÉTEL!$DQ$764</f>
        <v>0</v>
      </c>
      <c r="N80" s="352">
        <f>[1]BEVÉTEL!$DR$764</f>
        <v>0</v>
      </c>
      <c r="O80" s="352">
        <f>[1]BEVÉTEL!$DS$764</f>
        <v>0</v>
      </c>
      <c r="P80" s="352">
        <f>[1]BEVÉTEL!$DQ$789</f>
        <v>0</v>
      </c>
      <c r="Q80" s="352">
        <f>[1]BEVÉTEL!$DR$789</f>
        <v>0</v>
      </c>
      <c r="R80" s="352">
        <f>[1]BEVÉTEL!$DS$789</f>
        <v>0</v>
      </c>
      <c r="S80" s="352">
        <f>[1]BEVÉTEL!$DQ$814</f>
        <v>0</v>
      </c>
      <c r="T80" s="352">
        <f>[1]BEVÉTEL!$DR$814</f>
        <v>0</v>
      </c>
      <c r="U80" s="352">
        <f>[1]BEVÉTEL!$DS$814</f>
        <v>0</v>
      </c>
      <c r="V80" s="352">
        <f>[1]BEVÉTEL!$DQ$837</f>
        <v>0</v>
      </c>
      <c r="W80" s="352">
        <f>[1]BEVÉTEL!$DR$837</f>
        <v>0</v>
      </c>
      <c r="X80" s="355">
        <f>[1]BEVÉTEL!$DS$837</f>
        <v>0</v>
      </c>
    </row>
    <row r="81" spans="1:31" x14ac:dyDescent="0.2">
      <c r="A81" s="329"/>
      <c r="B81" s="553" t="s">
        <v>68</v>
      </c>
      <c r="C81" s="554"/>
      <c r="D81" s="361">
        <f t="shared" ref="D81:I81" si="14">SUM(D78:D80)</f>
        <v>7000000</v>
      </c>
      <c r="E81" s="357">
        <f t="shared" si="14"/>
        <v>0</v>
      </c>
      <c r="F81" s="357">
        <f t="shared" si="14"/>
        <v>0</v>
      </c>
      <c r="G81" s="357">
        <f t="shared" si="14"/>
        <v>0</v>
      </c>
      <c r="H81" s="357">
        <f t="shared" si="14"/>
        <v>0</v>
      </c>
      <c r="I81" s="357">
        <f t="shared" si="14"/>
        <v>0</v>
      </c>
      <c r="J81" s="357">
        <f t="shared" ref="J81:O81" si="15">SUM(J78:J80)</f>
        <v>0</v>
      </c>
      <c r="K81" s="357">
        <f t="shared" si="15"/>
        <v>0</v>
      </c>
      <c r="L81" s="357">
        <f t="shared" si="15"/>
        <v>0</v>
      </c>
      <c r="M81" s="357">
        <f t="shared" si="15"/>
        <v>0</v>
      </c>
      <c r="N81" s="357">
        <f t="shared" si="15"/>
        <v>0</v>
      </c>
      <c r="O81" s="357">
        <f t="shared" si="15"/>
        <v>0</v>
      </c>
      <c r="P81" s="357">
        <f t="shared" ref="P81:X81" si="16">SUM(P78:P80)</f>
        <v>0</v>
      </c>
      <c r="Q81" s="357">
        <f t="shared" si="16"/>
        <v>0</v>
      </c>
      <c r="R81" s="357">
        <f t="shared" si="16"/>
        <v>0</v>
      </c>
      <c r="S81" s="357">
        <f t="shared" si="16"/>
        <v>0</v>
      </c>
      <c r="T81" s="357">
        <f t="shared" si="16"/>
        <v>0</v>
      </c>
      <c r="U81" s="357">
        <f t="shared" si="16"/>
        <v>0</v>
      </c>
      <c r="V81" s="357">
        <f t="shared" si="16"/>
        <v>0</v>
      </c>
      <c r="W81" s="357">
        <f t="shared" si="16"/>
        <v>0</v>
      </c>
      <c r="X81" s="359">
        <f t="shared" si="16"/>
        <v>0</v>
      </c>
    </row>
    <row r="82" spans="1:31" ht="19.5" customHeight="1" x14ac:dyDescent="0.2">
      <c r="A82" s="329" t="s">
        <v>52</v>
      </c>
      <c r="B82" s="551" t="s">
        <v>84</v>
      </c>
      <c r="C82" s="552"/>
      <c r="D82" s="1032"/>
      <c r="E82" s="1033"/>
      <c r="F82" s="1033"/>
      <c r="G82" s="1033"/>
      <c r="H82" s="1033"/>
      <c r="I82" s="1033"/>
      <c r="J82" s="1033"/>
      <c r="K82" s="1033"/>
      <c r="L82" s="1033"/>
      <c r="M82" s="1033"/>
      <c r="N82" s="1033"/>
      <c r="O82" s="1033"/>
      <c r="P82" s="1033"/>
      <c r="Q82" s="1033"/>
      <c r="R82" s="1033"/>
      <c r="S82" s="1033"/>
      <c r="T82" s="1033"/>
      <c r="U82" s="1033"/>
      <c r="V82" s="1033"/>
      <c r="W82" s="1033"/>
      <c r="X82" s="1034"/>
    </row>
    <row r="83" spans="1:31" ht="23.25" customHeight="1" x14ac:dyDescent="0.2">
      <c r="A83" s="329"/>
      <c r="B83" s="551" t="s">
        <v>79</v>
      </c>
      <c r="C83" s="552"/>
      <c r="D83" s="1032"/>
      <c r="E83" s="1033"/>
      <c r="F83" s="1033"/>
      <c r="G83" s="1033"/>
      <c r="H83" s="1033"/>
      <c r="I83" s="1033"/>
      <c r="J83" s="1033"/>
      <c r="K83" s="1033"/>
      <c r="L83" s="1033"/>
      <c r="M83" s="1033"/>
      <c r="N83" s="1033"/>
      <c r="O83" s="1033"/>
      <c r="P83" s="1033"/>
      <c r="Q83" s="1033"/>
      <c r="R83" s="1033"/>
      <c r="S83" s="1033"/>
      <c r="T83" s="1033"/>
      <c r="U83" s="1033"/>
      <c r="V83" s="1033"/>
      <c r="W83" s="1033"/>
      <c r="X83" s="1034"/>
    </row>
    <row r="84" spans="1:31" x14ac:dyDescent="0.2">
      <c r="A84" s="329">
        <v>8</v>
      </c>
      <c r="B84" s="551" t="s">
        <v>77</v>
      </c>
      <c r="C84" s="552" t="s">
        <v>130</v>
      </c>
      <c r="D84" s="354">
        <f>[1]BEVÉTEL!$EO$676</f>
        <v>0</v>
      </c>
      <c r="E84" s="352">
        <f>[1]BEVÉTEL!$EP$676</f>
        <v>0</v>
      </c>
      <c r="F84" s="352">
        <f>[1]BEVÉTEL!$EQ$676</f>
        <v>0</v>
      </c>
      <c r="G84" s="352">
        <f>[1]BEVÉTEL!$EO714</f>
        <v>0</v>
      </c>
      <c r="H84" s="352">
        <f>[1]BEVÉTEL!$EP714</f>
        <v>0</v>
      </c>
      <c r="I84" s="352">
        <f>[1]BEVÉTEL!$EQ714</f>
        <v>0</v>
      </c>
      <c r="J84" s="352">
        <f>[1]BEVÉTEL!$EO739</f>
        <v>0</v>
      </c>
      <c r="K84" s="352">
        <f>[1]BEVÉTEL!$EP739</f>
        <v>0</v>
      </c>
      <c r="L84" s="352">
        <f>[1]BEVÉTEL!$EQ739</f>
        <v>0</v>
      </c>
      <c r="M84" s="352">
        <f>[1]BEVÉTEL!$EO$764</f>
        <v>0</v>
      </c>
      <c r="N84" s="352">
        <f>[1]BEVÉTEL!$EP$764</f>
        <v>0</v>
      </c>
      <c r="O84" s="352">
        <f>[1]BEVÉTEL!$EQ$764</f>
        <v>0</v>
      </c>
      <c r="P84" s="352">
        <f>[1]BEVÉTEL!$EO$789</f>
        <v>0</v>
      </c>
      <c r="Q84" s="352">
        <f>[1]BEVÉTEL!$EP$789</f>
        <v>0</v>
      </c>
      <c r="R84" s="352">
        <f>[1]BEVÉTEL!$EQ$789</f>
        <v>0</v>
      </c>
      <c r="S84" s="352">
        <f>[1]BEVÉTEL!$EO$814</f>
        <v>0</v>
      </c>
      <c r="T84" s="352">
        <f>[1]BEVÉTEL!$EP$814</f>
        <v>0</v>
      </c>
      <c r="U84" s="352">
        <f>[1]BEVÉTEL!$EQ$814</f>
        <v>0</v>
      </c>
      <c r="V84" s="352">
        <f>[1]BEVÉTEL!$EO$837</f>
        <v>0</v>
      </c>
      <c r="W84" s="352">
        <f>[1]BEVÉTEL!$EP$837</f>
        <v>0</v>
      </c>
      <c r="X84" s="355">
        <f>[1]BEVÉTEL!$EQ$837</f>
        <v>0</v>
      </c>
    </row>
    <row r="85" spans="1:31" x14ac:dyDescent="0.2">
      <c r="A85" s="329">
        <v>9</v>
      </c>
      <c r="B85" s="551" t="s">
        <v>78</v>
      </c>
      <c r="C85" s="552" t="s">
        <v>130</v>
      </c>
      <c r="D85" s="354">
        <f>[1]BEVÉTEL!$EU$676</f>
        <v>0</v>
      </c>
      <c r="E85" s="352">
        <f>[1]BEVÉTEL!$EV$676</f>
        <v>0</v>
      </c>
      <c r="F85" s="352">
        <f>[1]BEVÉTEL!$EW$676</f>
        <v>0</v>
      </c>
      <c r="G85" s="352">
        <f>[1]BEVÉTEL!$EU714</f>
        <v>0</v>
      </c>
      <c r="H85" s="352">
        <f>[1]BEVÉTEL!$EV714</f>
        <v>0</v>
      </c>
      <c r="I85" s="352">
        <f>[1]BEVÉTEL!$EW714</f>
        <v>0</v>
      </c>
      <c r="J85" s="352">
        <f>[1]BEVÉTEL!$EU739</f>
        <v>0</v>
      </c>
      <c r="K85" s="352">
        <f>[1]BEVÉTEL!$EV739</f>
        <v>0</v>
      </c>
      <c r="L85" s="352">
        <f>[1]BEVÉTEL!$EW739</f>
        <v>0</v>
      </c>
      <c r="M85" s="352">
        <f>[1]BEVÉTEL!$EU$764</f>
        <v>0</v>
      </c>
      <c r="N85" s="352">
        <f>[1]BEVÉTEL!$EV$764</f>
        <v>0</v>
      </c>
      <c r="O85" s="352">
        <f>[1]BEVÉTEL!$EW$764</f>
        <v>0</v>
      </c>
      <c r="P85" s="352">
        <f>[1]BEVÉTEL!$EU$789</f>
        <v>0</v>
      </c>
      <c r="Q85" s="352">
        <f>[1]BEVÉTEL!$EV$789</f>
        <v>0</v>
      </c>
      <c r="R85" s="352">
        <f>[1]BEVÉTEL!$EW$789</f>
        <v>0</v>
      </c>
      <c r="S85" s="352">
        <f>[1]BEVÉTEL!$EU$814</f>
        <v>0</v>
      </c>
      <c r="T85" s="352">
        <f>[1]BEVÉTEL!$EV$814</f>
        <v>0</v>
      </c>
      <c r="U85" s="352">
        <f>[1]BEVÉTEL!$EW$814</f>
        <v>0</v>
      </c>
      <c r="V85" s="352">
        <f>[1]BEVÉTEL!$EU$837</f>
        <v>0</v>
      </c>
      <c r="W85" s="352">
        <f>[1]BEVÉTEL!$EV$837</f>
        <v>0</v>
      </c>
      <c r="X85" s="355">
        <f>[1]BEVÉTEL!$EW$837</f>
        <v>0</v>
      </c>
    </row>
    <row r="86" spans="1:31" x14ac:dyDescent="0.2">
      <c r="A86" s="329"/>
      <c r="B86" s="551" t="s">
        <v>80</v>
      </c>
      <c r="C86" s="552"/>
      <c r="D86" s="1032"/>
      <c r="E86" s="1033"/>
      <c r="F86" s="1033"/>
      <c r="G86" s="1033"/>
      <c r="H86" s="1033"/>
      <c r="I86" s="1033"/>
      <c r="J86" s="1033"/>
      <c r="K86" s="1033"/>
      <c r="L86" s="1033"/>
      <c r="M86" s="1033"/>
      <c r="N86" s="1033"/>
      <c r="O86" s="1033"/>
      <c r="P86" s="1033"/>
      <c r="Q86" s="1033"/>
      <c r="R86" s="1033"/>
      <c r="S86" s="1033"/>
      <c r="T86" s="1033"/>
      <c r="U86" s="1033"/>
      <c r="V86" s="1033"/>
      <c r="W86" s="1033"/>
      <c r="X86" s="1034"/>
    </row>
    <row r="87" spans="1:31" x14ac:dyDescent="0.2">
      <c r="A87" s="329">
        <v>10</v>
      </c>
      <c r="B87" s="551" t="s">
        <v>77</v>
      </c>
      <c r="C87" s="552" t="s">
        <v>130</v>
      </c>
      <c r="D87" s="354">
        <f>[1]BEVÉTEL!$ER$676</f>
        <v>0</v>
      </c>
      <c r="E87" s="352">
        <f>[1]BEVÉTEL!$ES$676</f>
        <v>0</v>
      </c>
      <c r="F87" s="352">
        <f>[1]BEVÉTEL!$ET$676</f>
        <v>0</v>
      </c>
      <c r="G87" s="352">
        <f>[1]BEVÉTEL!$ER714</f>
        <v>0</v>
      </c>
      <c r="H87" s="352">
        <f>[1]BEVÉTEL!$ES714</f>
        <v>0</v>
      </c>
      <c r="I87" s="352">
        <f>[1]BEVÉTEL!$ET714</f>
        <v>0</v>
      </c>
      <c r="J87" s="352">
        <f>[1]BEVÉTEL!$ER739</f>
        <v>0</v>
      </c>
      <c r="K87" s="352">
        <f>[1]BEVÉTEL!$ES739</f>
        <v>0</v>
      </c>
      <c r="L87" s="352">
        <f>[1]BEVÉTEL!$ET739</f>
        <v>0</v>
      </c>
      <c r="M87" s="352">
        <f>[1]BEVÉTEL!$ER$764</f>
        <v>0</v>
      </c>
      <c r="N87" s="352">
        <f>[1]BEVÉTEL!$ES$764</f>
        <v>0</v>
      </c>
      <c r="O87" s="352">
        <f>[1]BEVÉTEL!$ET$764</f>
        <v>0</v>
      </c>
      <c r="P87" s="352">
        <f>[1]BEVÉTEL!$ER$789</f>
        <v>0</v>
      </c>
      <c r="Q87" s="352">
        <f>[1]BEVÉTEL!$ES$789</f>
        <v>0</v>
      </c>
      <c r="R87" s="352">
        <f>[1]BEVÉTEL!$ET$789</f>
        <v>0</v>
      </c>
      <c r="S87" s="352">
        <f>[1]BEVÉTEL!$ER$814</f>
        <v>0</v>
      </c>
      <c r="T87" s="352">
        <f>[1]BEVÉTEL!$ES$814</f>
        <v>0</v>
      </c>
      <c r="U87" s="352">
        <f>[1]BEVÉTEL!$ET$814</f>
        <v>0</v>
      </c>
      <c r="V87" s="352">
        <f>[1]BEVÉTEL!$ER$837</f>
        <v>0</v>
      </c>
      <c r="W87" s="352">
        <f>[1]BEVÉTEL!$ES$837</f>
        <v>0</v>
      </c>
      <c r="X87" s="355">
        <f>[1]BEVÉTEL!$ET$837</f>
        <v>0</v>
      </c>
    </row>
    <row r="88" spans="1:31" x14ac:dyDescent="0.2">
      <c r="A88" s="329">
        <v>11</v>
      </c>
      <c r="B88" s="551" t="s">
        <v>78</v>
      </c>
      <c r="C88" s="552" t="s">
        <v>130</v>
      </c>
      <c r="D88" s="354"/>
      <c r="E88" s="352"/>
      <c r="F88" s="352"/>
      <c r="G88" s="352"/>
      <c r="H88" s="352"/>
      <c r="I88" s="352"/>
      <c r="J88" s="352"/>
      <c r="K88" s="352"/>
      <c r="L88" s="352"/>
      <c r="M88" s="352"/>
      <c r="N88" s="352"/>
      <c r="O88" s="352"/>
      <c r="P88" s="352"/>
      <c r="Q88" s="352"/>
      <c r="R88" s="352"/>
      <c r="S88" s="352"/>
      <c r="T88" s="352"/>
      <c r="U88" s="352"/>
      <c r="V88" s="352"/>
      <c r="W88" s="352"/>
      <c r="X88" s="355"/>
    </row>
    <row r="89" spans="1:31" ht="22.5" customHeight="1" x14ac:dyDescent="0.2">
      <c r="A89" s="329"/>
      <c r="B89" s="551" t="s">
        <v>81</v>
      </c>
      <c r="C89" s="552"/>
      <c r="D89" s="1032"/>
      <c r="E89" s="1033"/>
      <c r="F89" s="1033"/>
      <c r="G89" s="1033"/>
      <c r="H89" s="1033"/>
      <c r="I89" s="1033"/>
      <c r="J89" s="1033"/>
      <c r="K89" s="1033"/>
      <c r="L89" s="1033"/>
      <c r="M89" s="1033"/>
      <c r="N89" s="1033"/>
      <c r="O89" s="1033"/>
      <c r="P89" s="1033"/>
      <c r="Q89" s="1033"/>
      <c r="R89" s="1033"/>
      <c r="S89" s="1033"/>
      <c r="T89" s="1033"/>
      <c r="U89" s="1033"/>
      <c r="V89" s="1033"/>
      <c r="W89" s="1033"/>
      <c r="X89" s="1034"/>
    </row>
    <row r="90" spans="1:31" x14ac:dyDescent="0.2">
      <c r="A90" s="329">
        <v>12</v>
      </c>
      <c r="B90" s="551" t="s">
        <v>131</v>
      </c>
      <c r="C90" s="552" t="s">
        <v>137</v>
      </c>
      <c r="D90" s="354">
        <f>[1]BEVÉTEL!$EF$676</f>
        <v>0</v>
      </c>
      <c r="E90" s="352">
        <f>[1]BEVÉTEL!$EG$676</f>
        <v>0</v>
      </c>
      <c r="F90" s="352">
        <f>[1]BEVÉTEL!$EH$676</f>
        <v>0</v>
      </c>
      <c r="G90" s="352">
        <f>[1]BEVÉTEL!$EF714</f>
        <v>0</v>
      </c>
      <c r="H90" s="352">
        <f>[1]BEVÉTEL!$EG714</f>
        <v>0</v>
      </c>
      <c r="I90" s="352">
        <f>[1]BEVÉTEL!$EH714</f>
        <v>0</v>
      </c>
      <c r="J90" s="352">
        <f>[1]BEVÉTEL!$EF739</f>
        <v>0</v>
      </c>
      <c r="K90" s="352">
        <f>[1]BEVÉTEL!$EG739</f>
        <v>0</v>
      </c>
      <c r="L90" s="352">
        <f>[1]BEVÉTEL!$EH739</f>
        <v>0</v>
      </c>
      <c r="M90" s="352">
        <f>[1]BEVÉTEL!$EF$764</f>
        <v>0</v>
      </c>
      <c r="N90" s="352">
        <f>[1]BEVÉTEL!$EG$764</f>
        <v>0</v>
      </c>
      <c r="O90" s="352">
        <f>[1]BEVÉTEL!$EH$764</f>
        <v>0</v>
      </c>
      <c r="P90" s="352">
        <f>[1]BEVÉTEL!$EF$789</f>
        <v>0</v>
      </c>
      <c r="Q90" s="352">
        <f>[1]BEVÉTEL!$EG$789</f>
        <v>0</v>
      </c>
      <c r="R90" s="352">
        <f>[1]BEVÉTEL!$EH$789</f>
        <v>0</v>
      </c>
      <c r="S90" s="352">
        <f>[1]BEVÉTEL!$EF$814</f>
        <v>0</v>
      </c>
      <c r="T90" s="352">
        <f>[1]BEVÉTEL!$EG$814</f>
        <v>0</v>
      </c>
      <c r="U90" s="352">
        <f>[1]BEVÉTEL!$EH$814</f>
        <v>0</v>
      </c>
      <c r="V90" s="352">
        <f>[1]BEVÉTEL!$EF$837</f>
        <v>0</v>
      </c>
      <c r="W90" s="352">
        <f>[1]BEVÉTEL!$EG$837</f>
        <v>0</v>
      </c>
      <c r="X90" s="355">
        <f>[1]BEVÉTEL!$EH$837</f>
        <v>0</v>
      </c>
    </row>
    <row r="91" spans="1:31" x14ac:dyDescent="0.2">
      <c r="A91" s="329">
        <v>13</v>
      </c>
      <c r="B91" s="551" t="s">
        <v>75</v>
      </c>
      <c r="C91" s="552" t="s">
        <v>138</v>
      </c>
      <c r="D91" s="354">
        <f>[1]BEVÉTEL!$EC$676</f>
        <v>0</v>
      </c>
      <c r="E91" s="352">
        <f>[1]BEVÉTEL!$ED$676</f>
        <v>0</v>
      </c>
      <c r="F91" s="352">
        <f>[1]BEVÉTEL!$EE$676</f>
        <v>0</v>
      </c>
      <c r="G91" s="352">
        <f>[1]BEVÉTEL!$EC714</f>
        <v>0</v>
      </c>
      <c r="H91" s="352">
        <f>[1]BEVÉTEL!$ED714</f>
        <v>0</v>
      </c>
      <c r="I91" s="352">
        <f>[1]BEVÉTEL!$EE714</f>
        <v>0</v>
      </c>
      <c r="J91" s="352">
        <f>[1]BEVÉTEL!$EC739</f>
        <v>0</v>
      </c>
      <c r="K91" s="352">
        <f>[1]BEVÉTEL!$ED739</f>
        <v>0</v>
      </c>
      <c r="L91" s="352">
        <f>[1]BEVÉTEL!$EE739</f>
        <v>0</v>
      </c>
      <c r="M91" s="352">
        <f>[1]BEVÉTEL!$EC$764</f>
        <v>0</v>
      </c>
      <c r="N91" s="352">
        <f>[1]BEVÉTEL!$ED$764</f>
        <v>0</v>
      </c>
      <c r="O91" s="352">
        <f>[1]BEVÉTEL!$EE$764</f>
        <v>0</v>
      </c>
      <c r="P91" s="352">
        <f>[1]BEVÉTEL!$EC$789</f>
        <v>0</v>
      </c>
      <c r="Q91" s="352">
        <f>[1]BEVÉTEL!$ED$789</f>
        <v>0</v>
      </c>
      <c r="R91" s="352">
        <f>[1]BEVÉTEL!$EE$789</f>
        <v>0</v>
      </c>
      <c r="S91" s="352">
        <f>[1]BEVÉTEL!$EC$814</f>
        <v>0</v>
      </c>
      <c r="T91" s="352">
        <f>[1]BEVÉTEL!$ED$814</f>
        <v>0</v>
      </c>
      <c r="U91" s="352">
        <f>[1]BEVÉTEL!$EE$814</f>
        <v>0</v>
      </c>
      <c r="V91" s="352">
        <f>[1]BEVÉTEL!$EC$837</f>
        <v>0</v>
      </c>
      <c r="W91" s="352">
        <f>[1]BEVÉTEL!$ED$837</f>
        <v>0</v>
      </c>
      <c r="X91" s="355">
        <f>[1]BEVÉTEL!$EE$837</f>
        <v>0</v>
      </c>
    </row>
    <row r="92" spans="1:31" x14ac:dyDescent="0.2">
      <c r="A92" s="329">
        <v>14</v>
      </c>
      <c r="B92" s="551" t="s">
        <v>132</v>
      </c>
      <c r="C92" s="555" t="s">
        <v>139</v>
      </c>
      <c r="D92" s="354">
        <f>[1]BEVÉTEL!$EX$676</f>
        <v>0</v>
      </c>
      <c r="E92" s="352">
        <f>[1]BEVÉTEL!$EY$676</f>
        <v>0</v>
      </c>
      <c r="F92" s="352">
        <f>[1]BEVÉTEL!$EZ$676</f>
        <v>0</v>
      </c>
      <c r="G92" s="352">
        <f>[1]BEVÉTEL!$EX714</f>
        <v>0</v>
      </c>
      <c r="H92" s="352">
        <f>[1]BEVÉTEL!$EY714</f>
        <v>0</v>
      </c>
      <c r="I92" s="352">
        <f>[1]BEVÉTEL!$EZ714</f>
        <v>0</v>
      </c>
      <c r="J92" s="352">
        <f>[1]BEVÉTEL!$EX739</f>
        <v>0</v>
      </c>
      <c r="K92" s="352">
        <f>[1]BEVÉTEL!$EY739</f>
        <v>0</v>
      </c>
      <c r="L92" s="352">
        <f>[1]BEVÉTEL!$EZ739</f>
        <v>0</v>
      </c>
      <c r="M92" s="352">
        <f>[1]BEVÉTEL!$EX$764</f>
        <v>0</v>
      </c>
      <c r="N92" s="352">
        <f>[1]BEVÉTEL!$EY$764</f>
        <v>0</v>
      </c>
      <c r="O92" s="352">
        <f>[1]BEVÉTEL!$EZ$764</f>
        <v>0</v>
      </c>
      <c r="P92" s="352">
        <f>[1]BEVÉTEL!$EX$789</f>
        <v>0</v>
      </c>
      <c r="Q92" s="352">
        <f>[1]BEVÉTEL!$EY$789</f>
        <v>0</v>
      </c>
      <c r="R92" s="352">
        <f>[1]BEVÉTEL!$EZ$789</f>
        <v>0</v>
      </c>
      <c r="S92" s="352">
        <f>[1]BEVÉTEL!$EX$814</f>
        <v>0</v>
      </c>
      <c r="T92" s="352">
        <f>[1]BEVÉTEL!$EY$814</f>
        <v>0</v>
      </c>
      <c r="U92" s="352">
        <f>[1]BEVÉTEL!$EZ$814</f>
        <v>0</v>
      </c>
      <c r="V92" s="352">
        <f>[1]BEVÉTEL!$EX$837</f>
        <v>0</v>
      </c>
      <c r="W92" s="352">
        <f>[1]BEVÉTEL!$EY$837</f>
        <v>0</v>
      </c>
      <c r="X92" s="355">
        <f>[1]BEVÉTEL!$EZ$837</f>
        <v>0</v>
      </c>
    </row>
    <row r="93" spans="1:31" x14ac:dyDescent="0.2">
      <c r="A93" s="329"/>
      <c r="B93" s="553" t="s">
        <v>49</v>
      </c>
      <c r="C93" s="553"/>
      <c r="D93" s="361">
        <f>SUM(D90:D92,D84,D85,D87,D88)</f>
        <v>0</v>
      </c>
      <c r="E93" s="357">
        <f>SUM(E90:E92,E88,E87,E85,E84)</f>
        <v>0</v>
      </c>
      <c r="F93" s="373">
        <f>SUM(F90:F92,F88,F87,F85,F84)</f>
        <v>0</v>
      </c>
      <c r="G93" s="357">
        <f>SUM(G90:G92,G84,G85,G87,G88)</f>
        <v>0</v>
      </c>
      <c r="H93" s="357">
        <f>SUM(H90:H92,H88,H87,H85,H84)</f>
        <v>0</v>
      </c>
      <c r="I93" s="373">
        <f>SUM(I90:I92,I88,I87,I85,I84)</f>
        <v>0</v>
      </c>
      <c r="J93" s="357">
        <f>SUM(J90:J92,J84,J85,J87,J88)</f>
        <v>0</v>
      </c>
      <c r="K93" s="357">
        <f>SUM(K90:K92,K88,K87,K85,K84)</f>
        <v>0</v>
      </c>
      <c r="L93" s="373">
        <f>SUM(L90:L92,L88,L87,L85,L84)</f>
        <v>0</v>
      </c>
      <c r="M93" s="357">
        <f>SUM(M90:M92,M84,M85,M87,M88)</f>
        <v>0</v>
      </c>
      <c r="N93" s="357">
        <f>SUM(N90:N92,N88,N87,N85,N84)</f>
        <v>0</v>
      </c>
      <c r="O93" s="373">
        <f>SUM(O90:O92,O88,O87,O85,O84)</f>
        <v>0</v>
      </c>
      <c r="P93" s="357">
        <f>SUM(P90:P92,P84,P85,P87,P88)</f>
        <v>0</v>
      </c>
      <c r="Q93" s="357">
        <f>SUM(Q90:Q92,Q88,Q87,Q85,Q84)</f>
        <v>0</v>
      </c>
      <c r="R93" s="373">
        <f>SUM(R90:R92,R88,R87,R85,R84)</f>
        <v>0</v>
      </c>
      <c r="S93" s="357">
        <f>SUM(S90:S92,S84,S85,S87,S88)</f>
        <v>0</v>
      </c>
      <c r="T93" s="357">
        <f>SUM(T90:T92,T88,T87,T85,T84)</f>
        <v>0</v>
      </c>
      <c r="U93" s="373">
        <f>SUM(U90:U92,U88,U87,U85,U84)</f>
        <v>0</v>
      </c>
      <c r="V93" s="357">
        <f>SUM(V90:V92,V84,V85,V87,V88)</f>
        <v>0</v>
      </c>
      <c r="W93" s="357">
        <f>SUM(W90:W92,W88,W87,W85,W84)</f>
        <v>0</v>
      </c>
      <c r="X93" s="363">
        <f>SUM(X90:X92,X88,X87,X85,X84)</f>
        <v>0</v>
      </c>
    </row>
    <row r="94" spans="1:31" ht="12.75" thickBot="1" x14ac:dyDescent="0.25">
      <c r="A94" s="329"/>
      <c r="B94" s="553" t="s">
        <v>93</v>
      </c>
      <c r="C94" s="553"/>
      <c r="D94" s="366">
        <f>SUM(D93,D81,D76)</f>
        <v>56500000</v>
      </c>
      <c r="E94" s="364">
        <f>SUM(E93,E81,E76)</f>
        <v>0</v>
      </c>
      <c r="F94" s="374">
        <f>SUM(F76,F81,F93)</f>
        <v>0</v>
      </c>
      <c r="G94" s="364">
        <f>SUM(G93,G81,G76)</f>
        <v>0</v>
      </c>
      <c r="H94" s="364">
        <f>SUM(H93,H81,H76)</f>
        <v>0</v>
      </c>
      <c r="I94" s="374">
        <f>SUM(I76,I81,I93)</f>
        <v>0</v>
      </c>
      <c r="J94" s="364">
        <f>SUM(J93,J81,J76)</f>
        <v>0</v>
      </c>
      <c r="K94" s="364">
        <f>SUM(K93,K81,K76)</f>
        <v>0</v>
      </c>
      <c r="L94" s="374">
        <f>SUM(L76,L81,L93)</f>
        <v>0</v>
      </c>
      <c r="M94" s="364">
        <f>SUM(M93,M81,M76)</f>
        <v>13265000</v>
      </c>
      <c r="N94" s="364">
        <f>SUM(N93,N81,N76)</f>
        <v>0</v>
      </c>
      <c r="O94" s="374">
        <f>SUM(O76,O81,O93)</f>
        <v>0</v>
      </c>
      <c r="P94" s="364">
        <f>SUM(P93,P81,P76)</f>
        <v>225600</v>
      </c>
      <c r="Q94" s="364">
        <f>SUM(Q93,Q81,Q76)</f>
        <v>0</v>
      </c>
      <c r="R94" s="374">
        <f>SUM(R76,R81,R93)</f>
        <v>0</v>
      </c>
      <c r="S94" s="364">
        <f>SUM(S93,S81,S76)</f>
        <v>0</v>
      </c>
      <c r="T94" s="364">
        <f>SUM(T93,T81,T76)</f>
        <v>240000</v>
      </c>
      <c r="U94" s="374">
        <f>SUM(U76,U81,U93)</f>
        <v>0</v>
      </c>
      <c r="V94" s="364">
        <f>SUM(V93,V81,V76)</f>
        <v>0</v>
      </c>
      <c r="W94" s="364">
        <f>SUM(W93,W81,W76)</f>
        <v>0</v>
      </c>
      <c r="X94" s="367">
        <f>SUM(X76,X81,X93)</f>
        <v>0</v>
      </c>
    </row>
    <row r="95" spans="1:31" x14ac:dyDescent="0.2">
      <c r="A95" s="287"/>
      <c r="B95" s="288"/>
      <c r="C95" s="1035" t="s">
        <v>223</v>
      </c>
      <c r="D95" s="1026" t="s">
        <v>266</v>
      </c>
      <c r="E95" s="1027"/>
      <c r="F95" s="1027"/>
      <c r="G95" s="1027"/>
      <c r="H95" s="1027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8"/>
      <c r="Y95" s="368"/>
    </row>
    <row r="96" spans="1:31" ht="39" customHeight="1" x14ac:dyDescent="0.2">
      <c r="A96" s="287"/>
      <c r="B96" s="288"/>
      <c r="C96" s="1035"/>
      <c r="D96" s="1029" t="s">
        <v>215</v>
      </c>
      <c r="E96" s="1030"/>
      <c r="F96" s="1030"/>
      <c r="G96" s="1030" t="s">
        <v>210</v>
      </c>
      <c r="H96" s="1030"/>
      <c r="I96" s="1030"/>
      <c r="J96" s="1030" t="s">
        <v>295</v>
      </c>
      <c r="K96" s="1030"/>
      <c r="L96" s="1030"/>
      <c r="M96" s="1030" t="s">
        <v>246</v>
      </c>
      <c r="N96" s="1030"/>
      <c r="O96" s="1030"/>
      <c r="P96" s="1030" t="s">
        <v>208</v>
      </c>
      <c r="Q96" s="1030"/>
      <c r="R96" s="1030"/>
      <c r="S96" s="1030" t="s">
        <v>296</v>
      </c>
      <c r="T96" s="1030"/>
      <c r="U96" s="1030"/>
      <c r="V96" s="1030" t="s">
        <v>297</v>
      </c>
      <c r="W96" s="1030"/>
      <c r="X96" s="1031"/>
      <c r="AE96" s="368"/>
    </row>
    <row r="97" spans="1:31" ht="61.5" customHeight="1" x14ac:dyDescent="0.2">
      <c r="A97" s="287"/>
      <c r="B97" s="288"/>
      <c r="C97" s="297" t="s">
        <v>111</v>
      </c>
      <c r="D97" s="1036" t="s">
        <v>248</v>
      </c>
      <c r="E97" s="1037"/>
      <c r="F97" s="1037"/>
      <c r="G97" s="1030" t="s">
        <v>298</v>
      </c>
      <c r="H97" s="1030"/>
      <c r="I97" s="1030"/>
      <c r="J97" s="1030" t="s">
        <v>299</v>
      </c>
      <c r="K97" s="1030"/>
      <c r="L97" s="1030"/>
      <c r="M97" s="1030" t="s">
        <v>247</v>
      </c>
      <c r="N97" s="1030"/>
      <c r="O97" s="1030"/>
      <c r="P97" s="1030" t="s">
        <v>227</v>
      </c>
      <c r="Q97" s="1030"/>
      <c r="R97" s="1030"/>
      <c r="S97" s="1030" t="s">
        <v>300</v>
      </c>
      <c r="T97" s="1030"/>
      <c r="U97" s="1030"/>
      <c r="V97" s="1030" t="s">
        <v>301</v>
      </c>
      <c r="W97" s="1030"/>
      <c r="X97" s="1031"/>
      <c r="AC97" s="348"/>
      <c r="AE97" s="368"/>
    </row>
    <row r="98" spans="1:31" s="295" customFormat="1" ht="60" x14ac:dyDescent="0.2">
      <c r="A98" s="289" t="s">
        <v>41</v>
      </c>
      <c r="B98" s="290" t="s">
        <v>111</v>
      </c>
      <c r="C98" s="298" t="s">
        <v>117</v>
      </c>
      <c r="D98" s="516" t="s">
        <v>134</v>
      </c>
      <c r="E98" s="514" t="s">
        <v>135</v>
      </c>
      <c r="F98" s="514" t="s">
        <v>136</v>
      </c>
      <c r="G98" s="557" t="s">
        <v>134</v>
      </c>
      <c r="H98" s="514" t="s">
        <v>135</v>
      </c>
      <c r="I98" s="514" t="s">
        <v>136</v>
      </c>
      <c r="J98" s="514" t="s">
        <v>134</v>
      </c>
      <c r="K98" s="557" t="s">
        <v>135</v>
      </c>
      <c r="L98" s="514" t="s">
        <v>136</v>
      </c>
      <c r="M98" s="514" t="s">
        <v>134</v>
      </c>
      <c r="N98" s="557" t="s">
        <v>135</v>
      </c>
      <c r="O98" s="514" t="s">
        <v>136</v>
      </c>
      <c r="P98" s="514" t="s">
        <v>134</v>
      </c>
      <c r="Q98" s="557" t="s">
        <v>135</v>
      </c>
      <c r="R98" s="514" t="s">
        <v>136</v>
      </c>
      <c r="S98" s="514" t="s">
        <v>134</v>
      </c>
      <c r="T98" s="557" t="s">
        <v>135</v>
      </c>
      <c r="U98" s="514" t="s">
        <v>136</v>
      </c>
      <c r="V98" s="514" t="s">
        <v>134</v>
      </c>
      <c r="W98" s="514" t="s">
        <v>135</v>
      </c>
      <c r="X98" s="558" t="s">
        <v>136</v>
      </c>
      <c r="AE98" s="320"/>
    </row>
    <row r="99" spans="1:31" x14ac:dyDescent="0.2">
      <c r="A99" s="329" t="s">
        <v>10</v>
      </c>
      <c r="B99" s="551" t="s">
        <v>54</v>
      </c>
      <c r="C99" s="551"/>
      <c r="D99" s="1032"/>
      <c r="E99" s="1033"/>
      <c r="F99" s="1033"/>
      <c r="G99" s="1033"/>
      <c r="H99" s="1033"/>
      <c r="I99" s="1033"/>
      <c r="J99" s="1033"/>
      <c r="K99" s="1033"/>
      <c r="L99" s="1033"/>
      <c r="M99" s="1033"/>
      <c r="N99" s="1033"/>
      <c r="O99" s="1033"/>
      <c r="P99" s="1033"/>
      <c r="Q99" s="1033"/>
      <c r="R99" s="1033"/>
      <c r="S99" s="1033"/>
      <c r="T99" s="1033"/>
      <c r="U99" s="1033"/>
      <c r="V99" s="1033"/>
      <c r="W99" s="1033"/>
      <c r="X99" s="1034"/>
      <c r="AE99" s="368"/>
    </row>
    <row r="100" spans="1:31" x14ac:dyDescent="0.2">
      <c r="A100" s="329">
        <v>1</v>
      </c>
      <c r="B100" s="551" t="s">
        <v>118</v>
      </c>
      <c r="C100" s="552" t="s">
        <v>119</v>
      </c>
      <c r="D100" s="354">
        <f>[1]BEVÉTEL!$M$859</f>
        <v>0</v>
      </c>
      <c r="E100" s="352">
        <f>[1]BEVÉTEL!$N$859</f>
        <v>0</v>
      </c>
      <c r="F100" s="352">
        <f>[1]BEVÉTEL!$O$859</f>
        <v>0</v>
      </c>
      <c r="G100" s="352">
        <f>[1]BEVÉTEL!$M$903</f>
        <v>0</v>
      </c>
      <c r="H100" s="352">
        <f>[1]BEVÉTEL!$N$903</f>
        <v>0</v>
      </c>
      <c r="I100" s="352">
        <f>[1]BEVÉTEL!$O$903</f>
        <v>0</v>
      </c>
      <c r="J100" s="352">
        <f>[1]BEVÉTEL!$M$928</f>
        <v>0</v>
      </c>
      <c r="K100" s="352">
        <f>[1]BEVÉTEL!$N$928</f>
        <v>0</v>
      </c>
      <c r="L100" s="352">
        <f>[1]BEVÉTEL!$O$928</f>
        <v>0</v>
      </c>
      <c r="M100" s="352">
        <f>[1]BEVÉTEL!$M982</f>
        <v>0</v>
      </c>
      <c r="N100" s="352">
        <f>[1]BEVÉTEL!$N982</f>
        <v>0</v>
      </c>
      <c r="O100" s="352">
        <f>[1]BEVÉTEL!$O982</f>
        <v>0</v>
      </c>
      <c r="P100" s="352">
        <f>[1]BEVÉTEL!$M$1007</f>
        <v>0</v>
      </c>
      <c r="Q100" s="352">
        <f>[1]BEVÉTEL!$N$1007</f>
        <v>0</v>
      </c>
      <c r="R100" s="352">
        <f>[1]BEVÉTEL!$O$1007</f>
        <v>0</v>
      </c>
      <c r="S100" s="352">
        <f>[1]BEVÉTEL!$M$1063</f>
        <v>0</v>
      </c>
      <c r="T100" s="352">
        <f>[1]BEVÉTEL!$N$1063</f>
        <v>0</v>
      </c>
      <c r="U100" s="352">
        <f>[1]BEVÉTEL!$O$1063</f>
        <v>0</v>
      </c>
      <c r="V100" s="352">
        <f>[1]BEVÉTEL!$M$1113</f>
        <v>0</v>
      </c>
      <c r="W100" s="352">
        <f>[1]BEVÉTEL!$N$1113</f>
        <v>0</v>
      </c>
      <c r="X100" s="355">
        <f>[1]BEVÉTEL!$O$1113</f>
        <v>0</v>
      </c>
      <c r="AE100" s="368"/>
    </row>
    <row r="101" spans="1:31" x14ac:dyDescent="0.2">
      <c r="A101" s="329"/>
      <c r="B101" s="551" t="s">
        <v>120</v>
      </c>
      <c r="C101" s="552"/>
      <c r="D101" s="354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5"/>
      <c r="AE101" s="368"/>
    </row>
    <row r="102" spans="1:31" x14ac:dyDescent="0.2">
      <c r="A102" s="329">
        <v>2</v>
      </c>
      <c r="B102" s="551" t="s">
        <v>56</v>
      </c>
      <c r="C102" s="552" t="s">
        <v>121</v>
      </c>
      <c r="D102" s="354">
        <f>[1]BEVÉTEL!$BU$859</f>
        <v>0</v>
      </c>
      <c r="E102" s="352">
        <f>[1]BEVÉTEL!$BV$859</f>
        <v>0</v>
      </c>
      <c r="F102" s="352">
        <f>[1]BEVÉTEL!$BW$859</f>
        <v>0</v>
      </c>
      <c r="G102" s="352">
        <f>[1]BEVÉTEL!$BU$903</f>
        <v>0</v>
      </c>
      <c r="H102" s="352">
        <f>[1]BEVÉTEL!$BV$903</f>
        <v>0</v>
      </c>
      <c r="I102" s="352">
        <f>[1]BEVÉTEL!$BW$903</f>
        <v>0</v>
      </c>
      <c r="J102" s="352">
        <f>[1]BEVÉTEL!$BU$928</f>
        <v>0</v>
      </c>
      <c r="K102" s="352">
        <f>[1]BEVÉTEL!$BV$928</f>
        <v>0</v>
      </c>
      <c r="L102" s="352">
        <f>[1]BEVÉTEL!$BW$928</f>
        <v>0</v>
      </c>
      <c r="M102" s="352">
        <f>[1]BEVÉTEL!$BU982</f>
        <v>0</v>
      </c>
      <c r="N102" s="352">
        <f>[1]BEVÉTEL!$BV982</f>
        <v>0</v>
      </c>
      <c r="O102" s="352">
        <f>[1]BEVÉTEL!$BW982</f>
        <v>0</v>
      </c>
      <c r="P102" s="352">
        <f>[1]BEVÉTEL!$BU$1007</f>
        <v>0</v>
      </c>
      <c r="Q102" s="352">
        <f>[1]BEVÉTEL!$BV$1007</f>
        <v>0</v>
      </c>
      <c r="R102" s="352">
        <f>[1]BEVÉTEL!$BW$1007</f>
        <v>0</v>
      </c>
      <c r="S102" s="352">
        <f>[1]BEVÉTEL!$BU$1063</f>
        <v>0</v>
      </c>
      <c r="T102" s="352">
        <f>[1]BEVÉTEL!$BV$1063</f>
        <v>0</v>
      </c>
      <c r="U102" s="352">
        <f>[1]BEVÉTEL!$BW$1063</f>
        <v>0</v>
      </c>
      <c r="V102" s="352">
        <f>[1]BEVÉTEL!$BU$1113</f>
        <v>0</v>
      </c>
      <c r="W102" s="352">
        <f>[1]BEVÉTEL!$BV$1113</f>
        <v>0</v>
      </c>
      <c r="X102" s="355">
        <f>[1]BEVÉTEL!$BW$1113</f>
        <v>0</v>
      </c>
      <c r="AE102" s="368"/>
    </row>
    <row r="103" spans="1:31" x14ac:dyDescent="0.2">
      <c r="A103" s="329">
        <v>3</v>
      </c>
      <c r="B103" s="551" t="s">
        <v>122</v>
      </c>
      <c r="C103" s="552" t="s">
        <v>123</v>
      </c>
      <c r="D103" s="354">
        <f>[1]BEVÉTEL!$AB$859</f>
        <v>0</v>
      </c>
      <c r="E103" s="352">
        <f>[1]BEVÉTEL!$AC$859</f>
        <v>0</v>
      </c>
      <c r="F103" s="352">
        <f>[1]BEVÉTEL!$AD$859</f>
        <v>0</v>
      </c>
      <c r="G103" s="352">
        <f>[1]BEVÉTEL!$AB$903</f>
        <v>0</v>
      </c>
      <c r="H103" s="352">
        <f>[1]BEVÉTEL!$AC$903</f>
        <v>0</v>
      </c>
      <c r="I103" s="352">
        <f>[1]BEVÉTEL!$AD$903</f>
        <v>0</v>
      </c>
      <c r="J103" s="352">
        <f>[1]BEVÉTEL!$AB$928</f>
        <v>0</v>
      </c>
      <c r="K103" s="352">
        <f>[1]BEVÉTEL!$AC$928</f>
        <v>0</v>
      </c>
      <c r="L103" s="352">
        <f>[1]BEVÉTEL!$AD$928</f>
        <v>0</v>
      </c>
      <c r="M103" s="352">
        <f>[1]BEVÉTEL!$AB982</f>
        <v>0</v>
      </c>
      <c r="N103" s="352">
        <f>[1]BEVÉTEL!$AC982</f>
        <v>0</v>
      </c>
      <c r="O103" s="352">
        <f>[1]BEVÉTEL!$AD982</f>
        <v>0</v>
      </c>
      <c r="P103" s="352">
        <f>[1]BEVÉTEL!$AB$1007</f>
        <v>0</v>
      </c>
      <c r="Q103" s="352">
        <f>[1]BEVÉTEL!$AC$1007</f>
        <v>0</v>
      </c>
      <c r="R103" s="352">
        <f>[1]BEVÉTEL!$AD$1007</f>
        <v>0</v>
      </c>
      <c r="S103" s="352">
        <f>[1]BEVÉTEL!$AB$1063</f>
        <v>0</v>
      </c>
      <c r="T103" s="352">
        <f>[1]BEVÉTEL!$AC$1063</f>
        <v>0</v>
      </c>
      <c r="U103" s="352">
        <f>[1]BEVÉTEL!$AD$1063</f>
        <v>0</v>
      </c>
      <c r="V103" s="352">
        <f>[1]BEVÉTEL!$AB$1113</f>
        <v>0</v>
      </c>
      <c r="W103" s="352">
        <f>[1]BEVÉTEL!$AC$1113</f>
        <v>0</v>
      </c>
      <c r="X103" s="355">
        <f>[1]BEVÉTEL!$AD$1113</f>
        <v>0</v>
      </c>
      <c r="AE103" s="368"/>
    </row>
    <row r="104" spans="1:31" x14ac:dyDescent="0.2">
      <c r="A104" s="329">
        <v>4</v>
      </c>
      <c r="B104" s="551" t="s">
        <v>124</v>
      </c>
      <c r="C104" s="552" t="s">
        <v>125</v>
      </c>
      <c r="D104" s="354">
        <f>[1]BEVÉTEL!$BL$859</f>
        <v>0</v>
      </c>
      <c r="E104" s="357">
        <f>[1]BEVÉTEL!$BM$859</f>
        <v>0</v>
      </c>
      <c r="F104" s="357">
        <f>[1]BEVÉTEL!$BN$859</f>
        <v>0</v>
      </c>
      <c r="G104" s="352">
        <f>[1]BEVÉTEL!$BL$903</f>
        <v>0</v>
      </c>
      <c r="H104" s="357">
        <f>[1]BEVÉTEL!$BM$903</f>
        <v>0</v>
      </c>
      <c r="I104" s="357">
        <f>[1]BEVÉTEL!$BN$903</f>
        <v>0</v>
      </c>
      <c r="J104" s="352">
        <f>[1]BEVÉTEL!$BL$928</f>
        <v>0</v>
      </c>
      <c r="K104" s="357">
        <f>[1]BEVÉTEL!$BM$928</f>
        <v>0</v>
      </c>
      <c r="L104" s="357">
        <f>[1]BEVÉTEL!$BN$928</f>
        <v>0</v>
      </c>
      <c r="M104" s="352">
        <f>[1]BEVÉTEL!$BL982</f>
        <v>0</v>
      </c>
      <c r="N104" s="357">
        <f>[1]BEVÉTEL!$BM982</f>
        <v>0</v>
      </c>
      <c r="O104" s="357">
        <f>[1]BEVÉTEL!$BN982</f>
        <v>0</v>
      </c>
      <c r="P104" s="352">
        <f>[1]BEVÉTEL!$BL$1007</f>
        <v>0</v>
      </c>
      <c r="Q104" s="357">
        <f>[1]BEVÉTEL!$BM$1007</f>
        <v>0</v>
      </c>
      <c r="R104" s="357">
        <f>[1]BEVÉTEL!$BN$1007</f>
        <v>0</v>
      </c>
      <c r="S104" s="352">
        <f>[1]BEVÉTEL!$BL$1063</f>
        <v>0</v>
      </c>
      <c r="T104" s="357">
        <f>[1]BEVÉTEL!$BM$1063</f>
        <v>0</v>
      </c>
      <c r="U104" s="357">
        <f>[1]BEVÉTEL!$BN$1063</f>
        <v>0</v>
      </c>
      <c r="V104" s="352">
        <f>[1]BEVÉTEL!$BL$1113</f>
        <v>0</v>
      </c>
      <c r="W104" s="357">
        <f>[1]BEVÉTEL!$BM$1113</f>
        <v>0</v>
      </c>
      <c r="X104" s="359">
        <f>[1]BEVÉTEL!$BN$1113</f>
        <v>0</v>
      </c>
      <c r="AE104" s="368"/>
    </row>
    <row r="105" spans="1:31" x14ac:dyDescent="0.2">
      <c r="A105" s="329"/>
      <c r="B105" s="553" t="s">
        <v>60</v>
      </c>
      <c r="C105" s="554"/>
      <c r="D105" s="361">
        <f t="shared" ref="D105:I105" si="17">SUM(D102:D104,D100)</f>
        <v>0</v>
      </c>
      <c r="E105" s="357">
        <f t="shared" si="17"/>
        <v>0</v>
      </c>
      <c r="F105" s="357">
        <f t="shared" si="17"/>
        <v>0</v>
      </c>
      <c r="G105" s="357">
        <f t="shared" si="17"/>
        <v>0</v>
      </c>
      <c r="H105" s="357">
        <f t="shared" si="17"/>
        <v>0</v>
      </c>
      <c r="I105" s="357">
        <f t="shared" si="17"/>
        <v>0</v>
      </c>
      <c r="J105" s="357">
        <f t="shared" ref="J105:X105" si="18">SUM(J102:J104,J100)</f>
        <v>0</v>
      </c>
      <c r="K105" s="357">
        <f t="shared" si="18"/>
        <v>0</v>
      </c>
      <c r="L105" s="357">
        <f t="shared" si="18"/>
        <v>0</v>
      </c>
      <c r="M105" s="357">
        <f t="shared" si="18"/>
        <v>0</v>
      </c>
      <c r="N105" s="357">
        <f t="shared" si="18"/>
        <v>0</v>
      </c>
      <c r="O105" s="357">
        <f t="shared" si="18"/>
        <v>0</v>
      </c>
      <c r="P105" s="357">
        <f t="shared" si="18"/>
        <v>0</v>
      </c>
      <c r="Q105" s="357">
        <f t="shared" si="18"/>
        <v>0</v>
      </c>
      <c r="R105" s="357">
        <f t="shared" si="18"/>
        <v>0</v>
      </c>
      <c r="S105" s="357">
        <f t="shared" si="18"/>
        <v>0</v>
      </c>
      <c r="T105" s="357">
        <f t="shared" si="18"/>
        <v>0</v>
      </c>
      <c r="U105" s="357">
        <f t="shared" si="18"/>
        <v>0</v>
      </c>
      <c r="V105" s="357">
        <f t="shared" si="18"/>
        <v>0</v>
      </c>
      <c r="W105" s="357">
        <f t="shared" si="18"/>
        <v>0</v>
      </c>
      <c r="X105" s="359">
        <f t="shared" si="18"/>
        <v>0</v>
      </c>
      <c r="AE105" s="368"/>
    </row>
    <row r="106" spans="1:31" x14ac:dyDescent="0.2">
      <c r="A106" s="329" t="s">
        <v>50</v>
      </c>
      <c r="B106" s="551" t="s">
        <v>61</v>
      </c>
      <c r="C106" s="552"/>
      <c r="D106" s="1032"/>
      <c r="E106" s="1033"/>
      <c r="F106" s="1033"/>
      <c r="G106" s="1033"/>
      <c r="H106" s="1033"/>
      <c r="I106" s="1033"/>
      <c r="J106" s="1033"/>
      <c r="K106" s="1033"/>
      <c r="L106" s="1033"/>
      <c r="M106" s="1033"/>
      <c r="N106" s="1033"/>
      <c r="O106" s="1033"/>
      <c r="P106" s="1033"/>
      <c r="Q106" s="1033"/>
      <c r="R106" s="1033"/>
      <c r="S106" s="1033"/>
      <c r="T106" s="1033"/>
      <c r="U106" s="1033"/>
      <c r="V106" s="1033"/>
      <c r="W106" s="1033"/>
      <c r="X106" s="1034"/>
      <c r="AE106" s="368"/>
    </row>
    <row r="107" spans="1:31" ht="22.5" x14ac:dyDescent="0.2">
      <c r="A107" s="329">
        <v>5</v>
      </c>
      <c r="B107" s="551" t="s">
        <v>70</v>
      </c>
      <c r="C107" s="552" t="s">
        <v>126</v>
      </c>
      <c r="D107" s="354">
        <f>[1]BEVÉTEL!$CM$859</f>
        <v>0</v>
      </c>
      <c r="E107" s="352">
        <f>[1]BEVÉTEL!$CN$859</f>
        <v>0</v>
      </c>
      <c r="F107" s="352">
        <f>[1]BEVÉTEL!$CO$859</f>
        <v>0</v>
      </c>
      <c r="G107" s="352">
        <f>[1]BEVÉTEL!$CM$903</f>
        <v>0</v>
      </c>
      <c r="H107" s="352">
        <f>[1]BEVÉTEL!$CN$903</f>
        <v>0</v>
      </c>
      <c r="I107" s="352">
        <f>[1]BEVÉTEL!$CO$903</f>
        <v>0</v>
      </c>
      <c r="J107" s="352">
        <f>[1]BEVÉTEL!$CM$928</f>
        <v>0</v>
      </c>
      <c r="K107" s="352">
        <f>[1]BEVÉTEL!$CN$928</f>
        <v>0</v>
      </c>
      <c r="L107" s="352">
        <f>[1]BEVÉTEL!$CO$928</f>
        <v>0</v>
      </c>
      <c r="M107" s="352">
        <f>[1]BEVÉTEL!$CM982</f>
        <v>0</v>
      </c>
      <c r="N107" s="352">
        <f>[1]BEVÉTEL!$CN982</f>
        <v>0</v>
      </c>
      <c r="O107" s="352">
        <f>[1]BEVÉTEL!$CO982</f>
        <v>0</v>
      </c>
      <c r="P107" s="352">
        <f>[1]BEVÉTEL!$CM$1007</f>
        <v>0</v>
      </c>
      <c r="Q107" s="352">
        <f>[1]BEVÉTEL!$CN$1007</f>
        <v>0</v>
      </c>
      <c r="R107" s="352">
        <f>[1]BEVÉTEL!$CO$1007</f>
        <v>0</v>
      </c>
      <c r="S107" s="352">
        <f>[1]BEVÉTEL!$CM$1063</f>
        <v>0</v>
      </c>
      <c r="T107" s="352">
        <f>[1]BEVÉTEL!$CN$1063</f>
        <v>0</v>
      </c>
      <c r="U107" s="352">
        <f>[1]BEVÉTEL!$CO$1063</f>
        <v>0</v>
      </c>
      <c r="V107" s="352">
        <f>[1]BEVÉTEL!$CM$1113</f>
        <v>0</v>
      </c>
      <c r="W107" s="352">
        <f>[1]BEVÉTEL!$CN$1113</f>
        <v>0</v>
      </c>
      <c r="X107" s="355">
        <f>[1]BEVÉTEL!$CO$1113</f>
        <v>0</v>
      </c>
      <c r="AE107" s="368"/>
    </row>
    <row r="108" spans="1:31" x14ac:dyDescent="0.2">
      <c r="A108" s="329">
        <v>6</v>
      </c>
      <c r="B108" s="551" t="s">
        <v>127</v>
      </c>
      <c r="C108" s="552" t="s">
        <v>128</v>
      </c>
      <c r="D108" s="354">
        <f>[1]BEVÉTEL!$CY$859</f>
        <v>0</v>
      </c>
      <c r="E108" s="352">
        <f>[1]BEVÉTEL!$CZ$859</f>
        <v>0</v>
      </c>
      <c r="F108" s="352">
        <f>[1]BEVÉTEL!$DA$859</f>
        <v>0</v>
      </c>
      <c r="G108" s="352">
        <f>[1]BEVÉTEL!$CY$903</f>
        <v>0</v>
      </c>
      <c r="H108" s="352">
        <f>[1]BEVÉTEL!$CZ$903</f>
        <v>0</v>
      </c>
      <c r="I108" s="352">
        <f>[1]BEVÉTEL!$DA$903</f>
        <v>0</v>
      </c>
      <c r="J108" s="352">
        <f>[1]BEVÉTEL!$CY$928</f>
        <v>0</v>
      </c>
      <c r="K108" s="352">
        <f>[1]BEVÉTEL!$CZ$928</f>
        <v>0</v>
      </c>
      <c r="L108" s="352">
        <f>[1]BEVÉTEL!$DA$928</f>
        <v>0</v>
      </c>
      <c r="M108" s="352">
        <f>[1]BEVÉTEL!$CY982</f>
        <v>0</v>
      </c>
      <c r="N108" s="352">
        <f>[1]BEVÉTEL!$CZ982</f>
        <v>0</v>
      </c>
      <c r="O108" s="352">
        <f>[1]BEVÉTEL!$DA982</f>
        <v>0</v>
      </c>
      <c r="P108" s="352">
        <f>[1]BEVÉTEL!$CY$1007</f>
        <v>0</v>
      </c>
      <c r="Q108" s="352">
        <f>[1]BEVÉTEL!$CZ$1007</f>
        <v>0</v>
      </c>
      <c r="R108" s="352">
        <f>[1]BEVÉTEL!$DA$1007</f>
        <v>0</v>
      </c>
      <c r="S108" s="352">
        <f>[1]BEVÉTEL!$CY$1063</f>
        <v>0</v>
      </c>
      <c r="T108" s="352">
        <f>[1]BEVÉTEL!$CZ$1063</f>
        <v>0</v>
      </c>
      <c r="U108" s="352">
        <f>[1]BEVÉTEL!$DA$1063</f>
        <v>0</v>
      </c>
      <c r="V108" s="352">
        <f>[1]BEVÉTEL!$CY$1113</f>
        <v>0</v>
      </c>
      <c r="W108" s="352">
        <f>[1]BEVÉTEL!$CZ$1113</f>
        <v>0</v>
      </c>
      <c r="X108" s="355">
        <f>[1]BEVÉTEL!$DA$1113</f>
        <v>0</v>
      </c>
      <c r="AE108" s="368"/>
    </row>
    <row r="109" spans="1:31" ht="22.5" x14ac:dyDescent="0.2">
      <c r="A109" s="329">
        <v>7</v>
      </c>
      <c r="B109" s="551" t="s">
        <v>72</v>
      </c>
      <c r="C109" s="552" t="s">
        <v>129</v>
      </c>
      <c r="D109" s="354">
        <f>[1]BEVÉTEL!$DQ$859</f>
        <v>0</v>
      </c>
      <c r="E109" s="352">
        <f>[1]BEVÉTEL!$DR$859</f>
        <v>0</v>
      </c>
      <c r="F109" s="352">
        <f>[1]BEVÉTEL!$DS$859</f>
        <v>0</v>
      </c>
      <c r="G109" s="352">
        <f>[1]BEVÉTEL!$DQ$903</f>
        <v>0</v>
      </c>
      <c r="H109" s="352">
        <f>[1]BEVÉTEL!$DR$903</f>
        <v>0</v>
      </c>
      <c r="I109" s="352">
        <f>[1]BEVÉTEL!$DS$903</f>
        <v>0</v>
      </c>
      <c r="J109" s="352">
        <f>[1]BEVÉTEL!$DQ$928</f>
        <v>0</v>
      </c>
      <c r="K109" s="352">
        <f>[1]BEVÉTEL!$DR$928</f>
        <v>0</v>
      </c>
      <c r="L109" s="352">
        <f>[1]BEVÉTEL!$DS$928</f>
        <v>0</v>
      </c>
      <c r="M109" s="352">
        <f>[1]BEVÉTEL!$DQ982</f>
        <v>0</v>
      </c>
      <c r="N109" s="352">
        <f>[1]BEVÉTEL!$DR982</f>
        <v>0</v>
      </c>
      <c r="O109" s="352">
        <f>[1]BEVÉTEL!$DS982</f>
        <v>0</v>
      </c>
      <c r="P109" s="352">
        <f>[1]BEVÉTEL!$DQ$1007</f>
        <v>0</v>
      </c>
      <c r="Q109" s="352">
        <f>[1]BEVÉTEL!$DR$1007</f>
        <v>0</v>
      </c>
      <c r="R109" s="352">
        <f>[1]BEVÉTEL!$DS$1007</f>
        <v>0</v>
      </c>
      <c r="S109" s="352">
        <f>[1]BEVÉTEL!$DQ$1063</f>
        <v>0</v>
      </c>
      <c r="T109" s="352">
        <f>[1]BEVÉTEL!$DR$1063</f>
        <v>0</v>
      </c>
      <c r="U109" s="352">
        <f>[1]BEVÉTEL!$DS$1063</f>
        <v>0</v>
      </c>
      <c r="V109" s="352">
        <f>[1]BEVÉTEL!$DQ$1113</f>
        <v>0</v>
      </c>
      <c r="W109" s="352">
        <f>[1]BEVÉTEL!$DR$1113</f>
        <v>0</v>
      </c>
      <c r="X109" s="355">
        <f>[1]BEVÉTEL!$DS$1113</f>
        <v>0</v>
      </c>
      <c r="AE109" s="368"/>
    </row>
    <row r="110" spans="1:31" x14ac:dyDescent="0.2">
      <c r="A110" s="329"/>
      <c r="B110" s="553" t="s">
        <v>68</v>
      </c>
      <c r="C110" s="554"/>
      <c r="D110" s="361">
        <f t="shared" ref="D110:I110" si="19">SUM(D107:D109)</f>
        <v>0</v>
      </c>
      <c r="E110" s="357">
        <f t="shared" si="19"/>
        <v>0</v>
      </c>
      <c r="F110" s="357">
        <f t="shared" si="19"/>
        <v>0</v>
      </c>
      <c r="G110" s="357">
        <f t="shared" si="19"/>
        <v>0</v>
      </c>
      <c r="H110" s="357">
        <f t="shared" si="19"/>
        <v>0</v>
      </c>
      <c r="I110" s="357">
        <f t="shared" si="19"/>
        <v>0</v>
      </c>
      <c r="J110" s="357">
        <f t="shared" ref="J110:O110" si="20">SUM(J107:J109)</f>
        <v>0</v>
      </c>
      <c r="K110" s="357">
        <f t="shared" si="20"/>
        <v>0</v>
      </c>
      <c r="L110" s="357">
        <f t="shared" si="20"/>
        <v>0</v>
      </c>
      <c r="M110" s="357">
        <f t="shared" si="20"/>
        <v>0</v>
      </c>
      <c r="N110" s="357">
        <f t="shared" si="20"/>
        <v>0</v>
      </c>
      <c r="O110" s="357">
        <f t="shared" si="20"/>
        <v>0</v>
      </c>
      <c r="P110" s="357">
        <f t="shared" ref="P110:X110" si="21">SUM(P107:P109)</f>
        <v>0</v>
      </c>
      <c r="Q110" s="357">
        <f t="shared" si="21"/>
        <v>0</v>
      </c>
      <c r="R110" s="357">
        <f t="shared" si="21"/>
        <v>0</v>
      </c>
      <c r="S110" s="357">
        <f t="shared" si="21"/>
        <v>0</v>
      </c>
      <c r="T110" s="357">
        <f t="shared" si="21"/>
        <v>0</v>
      </c>
      <c r="U110" s="357">
        <f t="shared" si="21"/>
        <v>0</v>
      </c>
      <c r="V110" s="357">
        <f t="shared" si="21"/>
        <v>0</v>
      </c>
      <c r="W110" s="357">
        <f t="shared" si="21"/>
        <v>0</v>
      </c>
      <c r="X110" s="359">
        <f t="shared" si="21"/>
        <v>0</v>
      </c>
      <c r="AE110" s="368"/>
    </row>
    <row r="111" spans="1:31" ht="15.75" customHeight="1" x14ac:dyDescent="0.2">
      <c r="A111" s="329" t="s">
        <v>52</v>
      </c>
      <c r="B111" s="551" t="s">
        <v>84</v>
      </c>
      <c r="C111" s="552"/>
      <c r="D111" s="1032"/>
      <c r="E111" s="1033"/>
      <c r="F111" s="1033"/>
      <c r="G111" s="1033"/>
      <c r="H111" s="1033"/>
      <c r="I111" s="1033"/>
      <c r="J111" s="1033"/>
      <c r="K111" s="1033"/>
      <c r="L111" s="1033"/>
      <c r="M111" s="1033"/>
      <c r="N111" s="1033"/>
      <c r="O111" s="1033"/>
      <c r="P111" s="1033"/>
      <c r="Q111" s="1033"/>
      <c r="R111" s="1033"/>
      <c r="S111" s="1033"/>
      <c r="T111" s="1033"/>
      <c r="U111" s="1033"/>
      <c r="V111" s="1033"/>
      <c r="W111" s="1033"/>
      <c r="X111" s="1034"/>
      <c r="AE111" s="368"/>
    </row>
    <row r="112" spans="1:31" x14ac:dyDescent="0.2">
      <c r="A112" s="329"/>
      <c r="B112" s="551" t="s">
        <v>79</v>
      </c>
      <c r="C112" s="552"/>
      <c r="D112" s="1032"/>
      <c r="E112" s="1033"/>
      <c r="F112" s="1033"/>
      <c r="G112" s="1033"/>
      <c r="H112" s="1033"/>
      <c r="I112" s="1033"/>
      <c r="J112" s="1033"/>
      <c r="K112" s="1033"/>
      <c r="L112" s="1033"/>
      <c r="M112" s="1033"/>
      <c r="N112" s="1033"/>
      <c r="O112" s="1033"/>
      <c r="P112" s="1033"/>
      <c r="Q112" s="1033"/>
      <c r="R112" s="1033"/>
      <c r="S112" s="1033"/>
      <c r="T112" s="1033"/>
      <c r="U112" s="1033"/>
      <c r="V112" s="1033"/>
      <c r="W112" s="1033"/>
      <c r="X112" s="1034"/>
      <c r="AE112" s="368"/>
    </row>
    <row r="113" spans="1:31" x14ac:dyDescent="0.2">
      <c r="A113" s="329">
        <v>8</v>
      </c>
      <c r="B113" s="551" t="s">
        <v>77</v>
      </c>
      <c r="C113" s="552" t="s">
        <v>130</v>
      </c>
      <c r="D113" s="354">
        <f>[1]BEVÉTEL!$EO$859</f>
        <v>0</v>
      </c>
      <c r="E113" s="352">
        <f>[1]BEVÉTEL!$EP$859</f>
        <v>0</v>
      </c>
      <c r="F113" s="352">
        <f>[1]BEVÉTEL!$EQ$859</f>
        <v>0</v>
      </c>
      <c r="G113" s="352">
        <f>[1]BEVÉTEL!$EO$903</f>
        <v>0</v>
      </c>
      <c r="H113" s="352">
        <f>[1]BEVÉTEL!$EP$903</f>
        <v>0</v>
      </c>
      <c r="I113" s="352">
        <f>[1]BEVÉTEL!$EQ$903</f>
        <v>0</v>
      </c>
      <c r="J113" s="352">
        <f>[1]BEVÉTEL!$EO$928</f>
        <v>0</v>
      </c>
      <c r="K113" s="352">
        <f>[1]BEVÉTEL!$EP$928</f>
        <v>0</v>
      </c>
      <c r="L113" s="352">
        <f>[1]BEVÉTEL!$EQ$928</f>
        <v>0</v>
      </c>
      <c r="M113" s="352">
        <f>[1]BEVÉTEL!$EO982</f>
        <v>0</v>
      </c>
      <c r="N113" s="352">
        <f>[1]BEVÉTEL!$EP982</f>
        <v>0</v>
      </c>
      <c r="O113" s="352">
        <f>[1]BEVÉTEL!$EQ982</f>
        <v>0</v>
      </c>
      <c r="P113" s="352">
        <f>[1]BEVÉTEL!$EO$1007</f>
        <v>0</v>
      </c>
      <c r="Q113" s="352">
        <f>[1]BEVÉTEL!$EP$1007</f>
        <v>0</v>
      </c>
      <c r="R113" s="352">
        <f>[1]BEVÉTEL!$EQ$1007</f>
        <v>0</v>
      </c>
      <c r="S113" s="352">
        <f>[1]BEVÉTEL!$EO$1063</f>
        <v>0</v>
      </c>
      <c r="T113" s="352">
        <f>[1]BEVÉTEL!$EP$1063</f>
        <v>0</v>
      </c>
      <c r="U113" s="352">
        <f>[1]BEVÉTEL!$EQ$1063</f>
        <v>0</v>
      </c>
      <c r="V113" s="352">
        <f>[1]BEVÉTEL!$EO$1113</f>
        <v>0</v>
      </c>
      <c r="W113" s="352">
        <f>[1]BEVÉTEL!$EP$1113</f>
        <v>0</v>
      </c>
      <c r="X113" s="355">
        <f>[1]BEVÉTEL!$EQ$1113</f>
        <v>0</v>
      </c>
      <c r="AE113" s="368"/>
    </row>
    <row r="114" spans="1:31" x14ac:dyDescent="0.2">
      <c r="A114" s="329">
        <v>9</v>
      </c>
      <c r="B114" s="551" t="s">
        <v>78</v>
      </c>
      <c r="C114" s="552" t="s">
        <v>130</v>
      </c>
      <c r="D114" s="354">
        <f>[1]BEVÉTEL!$EU$859</f>
        <v>0</v>
      </c>
      <c r="E114" s="352">
        <f>[1]BEVÉTEL!$EV$859</f>
        <v>0</v>
      </c>
      <c r="F114" s="352">
        <f>[1]BEVÉTEL!$EW$859</f>
        <v>0</v>
      </c>
      <c r="G114" s="352">
        <f>[1]BEVÉTEL!$EU$903</f>
        <v>0</v>
      </c>
      <c r="H114" s="352">
        <f>[1]BEVÉTEL!$EV$903</f>
        <v>0</v>
      </c>
      <c r="I114" s="352">
        <f>[1]BEVÉTEL!$EW$903</f>
        <v>0</v>
      </c>
      <c r="J114" s="352">
        <f>[1]BEVÉTEL!$EU$928</f>
        <v>0</v>
      </c>
      <c r="K114" s="352">
        <f>[1]BEVÉTEL!$EV$928</f>
        <v>0</v>
      </c>
      <c r="L114" s="352">
        <f>[1]BEVÉTEL!$EW$928</f>
        <v>0</v>
      </c>
      <c r="M114" s="352">
        <f>[1]BEVÉTEL!$EU982</f>
        <v>0</v>
      </c>
      <c r="N114" s="352">
        <f>[1]BEVÉTEL!$EV982</f>
        <v>0</v>
      </c>
      <c r="O114" s="352">
        <f>[1]BEVÉTEL!$EW982</f>
        <v>0</v>
      </c>
      <c r="P114" s="352">
        <f>[1]BEVÉTEL!$EU$1007</f>
        <v>0</v>
      </c>
      <c r="Q114" s="352">
        <f>[1]BEVÉTEL!$EV$1007</f>
        <v>0</v>
      </c>
      <c r="R114" s="352">
        <f>[1]BEVÉTEL!$EW$1007</f>
        <v>0</v>
      </c>
      <c r="S114" s="352">
        <f>[1]BEVÉTEL!$EU$1063</f>
        <v>0</v>
      </c>
      <c r="T114" s="352">
        <f>[1]BEVÉTEL!$EV$1063</f>
        <v>0</v>
      </c>
      <c r="U114" s="352">
        <f>[1]BEVÉTEL!$EW$1063</f>
        <v>0</v>
      </c>
      <c r="V114" s="352">
        <f>[1]BEVÉTEL!$EU$1113</f>
        <v>0</v>
      </c>
      <c r="W114" s="352">
        <f>[1]BEVÉTEL!$EV$1113</f>
        <v>0</v>
      </c>
      <c r="X114" s="355">
        <f>[1]BEVÉTEL!$EW$1113</f>
        <v>0</v>
      </c>
      <c r="AE114" s="368"/>
    </row>
    <row r="115" spans="1:31" x14ac:dyDescent="0.2">
      <c r="A115" s="329"/>
      <c r="B115" s="551" t="s">
        <v>80</v>
      </c>
      <c r="C115" s="552"/>
      <c r="D115" s="1032"/>
      <c r="E115" s="1033"/>
      <c r="F115" s="1033"/>
      <c r="G115" s="1033"/>
      <c r="H115" s="1033"/>
      <c r="I115" s="1033"/>
      <c r="J115" s="1033"/>
      <c r="K115" s="1033"/>
      <c r="L115" s="1033"/>
      <c r="M115" s="1033"/>
      <c r="N115" s="1033"/>
      <c r="O115" s="1033"/>
      <c r="P115" s="1033"/>
      <c r="Q115" s="1033"/>
      <c r="R115" s="1033"/>
      <c r="S115" s="1033"/>
      <c r="T115" s="1033"/>
      <c r="U115" s="1033"/>
      <c r="V115" s="1033"/>
      <c r="W115" s="1033"/>
      <c r="X115" s="1034"/>
      <c r="AE115" s="368"/>
    </row>
    <row r="116" spans="1:31" x14ac:dyDescent="0.2">
      <c r="A116" s="329">
        <v>10</v>
      </c>
      <c r="B116" s="551" t="s">
        <v>77</v>
      </c>
      <c r="C116" s="552" t="s">
        <v>130</v>
      </c>
      <c r="D116" s="354">
        <f>[1]BEVÉTEL!$ER$859</f>
        <v>0</v>
      </c>
      <c r="E116" s="352">
        <f>[1]BEVÉTEL!$ES$859</f>
        <v>0</v>
      </c>
      <c r="F116" s="352">
        <f>[1]BEVÉTEL!$ET$859</f>
        <v>0</v>
      </c>
      <c r="G116" s="352">
        <f>[1]BEVÉTEL!$ER$903</f>
        <v>0</v>
      </c>
      <c r="H116" s="352">
        <f>[1]BEVÉTEL!$ES$903</f>
        <v>0</v>
      </c>
      <c r="I116" s="352">
        <f>[1]BEVÉTEL!$ET$903</f>
        <v>0</v>
      </c>
      <c r="J116" s="352">
        <f>[1]BEVÉTEL!$ER$928</f>
        <v>0</v>
      </c>
      <c r="K116" s="352">
        <f>[1]BEVÉTEL!$ES$928</f>
        <v>0</v>
      </c>
      <c r="L116" s="352">
        <f>[1]BEVÉTEL!$ET$928</f>
        <v>0</v>
      </c>
      <c r="M116" s="352">
        <f>[1]BEVÉTEL!$ER982</f>
        <v>0</v>
      </c>
      <c r="N116" s="352">
        <f>[1]BEVÉTEL!$ES982</f>
        <v>0</v>
      </c>
      <c r="O116" s="352">
        <f>[1]BEVÉTEL!$ET982</f>
        <v>0</v>
      </c>
      <c r="P116" s="352">
        <f>[1]BEVÉTEL!$ER$1007</f>
        <v>0</v>
      </c>
      <c r="Q116" s="352">
        <f>[1]BEVÉTEL!$ES$1007</f>
        <v>0</v>
      </c>
      <c r="R116" s="352">
        <f>[1]BEVÉTEL!$ET$1007</f>
        <v>0</v>
      </c>
      <c r="S116" s="352">
        <f>[1]BEVÉTEL!$ER$1063</f>
        <v>0</v>
      </c>
      <c r="T116" s="352">
        <f>[1]BEVÉTEL!$ES$1063</f>
        <v>0</v>
      </c>
      <c r="U116" s="352">
        <f>[1]BEVÉTEL!$ET$1063</f>
        <v>0</v>
      </c>
      <c r="V116" s="352">
        <f>[1]BEVÉTEL!$ER$1113</f>
        <v>0</v>
      </c>
      <c r="W116" s="352">
        <f>[1]BEVÉTEL!$ES$1113</f>
        <v>0</v>
      </c>
      <c r="X116" s="355">
        <f>[1]BEVÉTEL!$ET$1113</f>
        <v>0</v>
      </c>
      <c r="AE116" s="368"/>
    </row>
    <row r="117" spans="1:31" x14ac:dyDescent="0.2">
      <c r="A117" s="329">
        <v>11</v>
      </c>
      <c r="B117" s="551" t="s">
        <v>78</v>
      </c>
      <c r="C117" s="552" t="s">
        <v>130</v>
      </c>
      <c r="D117" s="354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2"/>
      <c r="V117" s="352"/>
      <c r="W117" s="352"/>
      <c r="X117" s="355"/>
      <c r="AE117" s="368"/>
    </row>
    <row r="118" spans="1:31" x14ac:dyDescent="0.2">
      <c r="A118" s="329"/>
      <c r="B118" s="551" t="s">
        <v>81</v>
      </c>
      <c r="C118" s="552"/>
      <c r="D118" s="1032"/>
      <c r="E118" s="1033"/>
      <c r="F118" s="1033"/>
      <c r="G118" s="1033"/>
      <c r="H118" s="1033"/>
      <c r="I118" s="1033"/>
      <c r="J118" s="1033"/>
      <c r="K118" s="1033"/>
      <c r="L118" s="1033"/>
      <c r="M118" s="1033"/>
      <c r="N118" s="1033"/>
      <c r="O118" s="1033"/>
      <c r="P118" s="1033"/>
      <c r="Q118" s="1033"/>
      <c r="R118" s="1033"/>
      <c r="S118" s="1033"/>
      <c r="T118" s="1033"/>
      <c r="U118" s="1033"/>
      <c r="V118" s="1033"/>
      <c r="W118" s="1033"/>
      <c r="X118" s="1034"/>
      <c r="AE118" s="368"/>
    </row>
    <row r="119" spans="1:31" x14ac:dyDescent="0.2">
      <c r="A119" s="329">
        <v>12</v>
      </c>
      <c r="B119" s="551" t="s">
        <v>131</v>
      </c>
      <c r="C119" s="552" t="s">
        <v>137</v>
      </c>
      <c r="D119" s="354">
        <f>[1]BEVÉTEL!$EF$859</f>
        <v>0</v>
      </c>
      <c r="E119" s="352">
        <f>[1]BEVÉTEL!$EG$859</f>
        <v>0</v>
      </c>
      <c r="F119" s="352">
        <f>[1]BEVÉTEL!$EH$859</f>
        <v>0</v>
      </c>
      <c r="G119" s="352">
        <f>[1]BEVÉTEL!$EF$903</f>
        <v>0</v>
      </c>
      <c r="H119" s="352">
        <f>[1]BEVÉTEL!$EG$903</f>
        <v>0</v>
      </c>
      <c r="I119" s="352">
        <f>[1]BEVÉTEL!$EH$903</f>
        <v>0</v>
      </c>
      <c r="J119" s="352">
        <f>[1]BEVÉTEL!$EF$928</f>
        <v>0</v>
      </c>
      <c r="K119" s="352">
        <f>[1]BEVÉTEL!$EG$928</f>
        <v>0</v>
      </c>
      <c r="L119" s="352">
        <f>[1]BEVÉTEL!$EH$928</f>
        <v>0</v>
      </c>
      <c r="M119" s="352">
        <f>[1]BEVÉTEL!$EF982</f>
        <v>0</v>
      </c>
      <c r="N119" s="352">
        <f>[1]BEVÉTEL!$EG982</f>
        <v>0</v>
      </c>
      <c r="O119" s="352">
        <f>[1]BEVÉTEL!$EH982</f>
        <v>0</v>
      </c>
      <c r="P119" s="352">
        <f>[1]BEVÉTEL!$EF$1007</f>
        <v>0</v>
      </c>
      <c r="Q119" s="352">
        <f>[1]BEVÉTEL!$EG$1007</f>
        <v>0</v>
      </c>
      <c r="R119" s="352">
        <f>[1]BEVÉTEL!$EH$1007</f>
        <v>0</v>
      </c>
      <c r="S119" s="352">
        <f>[1]BEVÉTEL!$EF$1063</f>
        <v>0</v>
      </c>
      <c r="T119" s="352">
        <f>[1]BEVÉTEL!$EG$1063</f>
        <v>0</v>
      </c>
      <c r="U119" s="352">
        <f>[1]BEVÉTEL!$EH$1063</f>
        <v>0</v>
      </c>
      <c r="V119" s="352">
        <f>[1]BEVÉTEL!$EF$1113</f>
        <v>0</v>
      </c>
      <c r="W119" s="352">
        <f>[1]BEVÉTEL!$EG$1113</f>
        <v>0</v>
      </c>
      <c r="X119" s="355">
        <f>[1]BEVÉTEL!$EH$1113</f>
        <v>0</v>
      </c>
      <c r="AE119" s="368"/>
    </row>
    <row r="120" spans="1:31" x14ac:dyDescent="0.2">
      <c r="A120" s="329">
        <v>13</v>
      </c>
      <c r="B120" s="551" t="s">
        <v>75</v>
      </c>
      <c r="C120" s="552" t="s">
        <v>138</v>
      </c>
      <c r="D120" s="354">
        <f>[1]BEVÉTEL!$EC$859</f>
        <v>0</v>
      </c>
      <c r="E120" s="352">
        <f>[1]BEVÉTEL!$ED$859</f>
        <v>0</v>
      </c>
      <c r="F120" s="352">
        <f>[1]BEVÉTEL!$EE$859</f>
        <v>0</v>
      </c>
      <c r="G120" s="352">
        <f>[1]BEVÉTEL!$EC$903</f>
        <v>0</v>
      </c>
      <c r="H120" s="352">
        <f>[1]BEVÉTEL!$ED$903</f>
        <v>0</v>
      </c>
      <c r="I120" s="352">
        <f>[1]BEVÉTEL!$EE$903</f>
        <v>0</v>
      </c>
      <c r="J120" s="352">
        <f>[1]BEVÉTEL!$EC$928</f>
        <v>0</v>
      </c>
      <c r="K120" s="352">
        <f>[1]BEVÉTEL!$ED$928</f>
        <v>0</v>
      </c>
      <c r="L120" s="352">
        <f>[1]BEVÉTEL!$EE$928</f>
        <v>0</v>
      </c>
      <c r="M120" s="352">
        <f>[1]BEVÉTEL!$EC982</f>
        <v>0</v>
      </c>
      <c r="N120" s="352">
        <f>[1]BEVÉTEL!$ED982</f>
        <v>0</v>
      </c>
      <c r="O120" s="352">
        <f>[1]BEVÉTEL!$EE982</f>
        <v>0</v>
      </c>
      <c r="P120" s="352">
        <f>[1]BEVÉTEL!$EC$1007</f>
        <v>0</v>
      </c>
      <c r="Q120" s="352">
        <f>[1]BEVÉTEL!$ED$1007</f>
        <v>0</v>
      </c>
      <c r="R120" s="352">
        <f>[1]BEVÉTEL!$EE$1007</f>
        <v>0</v>
      </c>
      <c r="S120" s="352">
        <f>[1]BEVÉTEL!$EC$1063</f>
        <v>0</v>
      </c>
      <c r="T120" s="352">
        <f>[1]BEVÉTEL!$ED$1063</f>
        <v>0</v>
      </c>
      <c r="U120" s="352">
        <f>[1]BEVÉTEL!$EE$1063</f>
        <v>0</v>
      </c>
      <c r="V120" s="352">
        <f>[1]BEVÉTEL!$EC$1113</f>
        <v>0</v>
      </c>
      <c r="W120" s="352">
        <f>[1]BEVÉTEL!$ED$1113</f>
        <v>0</v>
      </c>
      <c r="X120" s="355">
        <f>[1]BEVÉTEL!$EE$1113</f>
        <v>0</v>
      </c>
      <c r="AE120" s="368"/>
    </row>
    <row r="121" spans="1:31" x14ac:dyDescent="0.2">
      <c r="A121" s="329">
        <v>14</v>
      </c>
      <c r="B121" s="551" t="s">
        <v>132</v>
      </c>
      <c r="C121" s="555" t="s">
        <v>139</v>
      </c>
      <c r="D121" s="354">
        <f>[1]BEVÉTEL!$EX$859</f>
        <v>0</v>
      </c>
      <c r="E121" s="352">
        <f>[1]BEVÉTEL!$EY$859</f>
        <v>0</v>
      </c>
      <c r="F121" s="352">
        <f>[1]BEVÉTEL!$EZ$859</f>
        <v>0</v>
      </c>
      <c r="G121" s="352">
        <f>[1]BEVÉTEL!$EX$903</f>
        <v>0</v>
      </c>
      <c r="H121" s="352">
        <f>[1]BEVÉTEL!$EY$903</f>
        <v>0</v>
      </c>
      <c r="I121" s="352">
        <f>[1]BEVÉTEL!$EZ$903</f>
        <v>0</v>
      </c>
      <c r="J121" s="352">
        <f>[1]BEVÉTEL!$EX$928</f>
        <v>0</v>
      </c>
      <c r="K121" s="352">
        <f>[1]BEVÉTEL!$EY$928</f>
        <v>0</v>
      </c>
      <c r="L121" s="352">
        <f>[1]BEVÉTEL!$EZ$928</f>
        <v>0</v>
      </c>
      <c r="M121" s="352">
        <f>[1]BEVÉTEL!$EX982</f>
        <v>0</v>
      </c>
      <c r="N121" s="352">
        <f>[1]BEVÉTEL!$EY982</f>
        <v>0</v>
      </c>
      <c r="O121" s="352">
        <f>[1]BEVÉTEL!$EZ982</f>
        <v>0</v>
      </c>
      <c r="P121" s="352">
        <f>[1]BEVÉTEL!$EX$1007</f>
        <v>0</v>
      </c>
      <c r="Q121" s="352">
        <f>[1]BEVÉTEL!$EY$1007</f>
        <v>0</v>
      </c>
      <c r="R121" s="352">
        <f>[1]BEVÉTEL!$EZ$1007</f>
        <v>0</v>
      </c>
      <c r="S121" s="352">
        <f>[1]BEVÉTEL!$EX$1063</f>
        <v>0</v>
      </c>
      <c r="T121" s="352">
        <f>[1]BEVÉTEL!$EY$1063</f>
        <v>0</v>
      </c>
      <c r="U121" s="352">
        <f>[1]BEVÉTEL!$EZ$1063</f>
        <v>0</v>
      </c>
      <c r="V121" s="352">
        <f>[1]BEVÉTEL!$EX$1113</f>
        <v>0</v>
      </c>
      <c r="W121" s="352">
        <f>[1]BEVÉTEL!$EY$1113</f>
        <v>0</v>
      </c>
      <c r="X121" s="355">
        <f>[1]BEVÉTEL!$EZ$1113</f>
        <v>0</v>
      </c>
      <c r="AE121" s="368"/>
    </row>
    <row r="122" spans="1:31" x14ac:dyDescent="0.2">
      <c r="A122" s="329"/>
      <c r="B122" s="553" t="s">
        <v>49</v>
      </c>
      <c r="C122" s="553"/>
      <c r="D122" s="361">
        <f>SUM(D119:D121,D113,D114,D116,D117)</f>
        <v>0</v>
      </c>
      <c r="E122" s="357">
        <f>SUM(E119:E121,E117,E116,E114,E113)</f>
        <v>0</v>
      </c>
      <c r="F122" s="373">
        <f>SUM(F119:F121,F117,F116,F114,F113)</f>
        <v>0</v>
      </c>
      <c r="G122" s="357">
        <f>SUM(G119:G121,G113,G114,G116,G117)</f>
        <v>0</v>
      </c>
      <c r="H122" s="357">
        <f>SUM(H119:H121,H117,H116,H114,H113)</f>
        <v>0</v>
      </c>
      <c r="I122" s="373">
        <f>SUM(I119:I121,I117,I116,I114,I113)</f>
        <v>0</v>
      </c>
      <c r="J122" s="357">
        <f>SUM(J119:J121,J113,J114,J116,J117)</f>
        <v>0</v>
      </c>
      <c r="K122" s="357">
        <f>SUM(K119:K121,K117,K116,K114,K113)</f>
        <v>0</v>
      </c>
      <c r="L122" s="373">
        <f>SUM(L119:L121,L117,L116,L114,L113)</f>
        <v>0</v>
      </c>
      <c r="M122" s="357">
        <f>SUM(M119:M121,M113,M114,M116,M117)</f>
        <v>0</v>
      </c>
      <c r="N122" s="357">
        <f>SUM(N119:N121,N117,N116,N114,N113)</f>
        <v>0</v>
      </c>
      <c r="O122" s="373">
        <f>SUM(O119:O121,O117,O116,O114,O113)</f>
        <v>0</v>
      </c>
      <c r="P122" s="357">
        <f>SUM(P119:P121,P113,P114,P116,P117)</f>
        <v>0</v>
      </c>
      <c r="Q122" s="357">
        <f>SUM(Q119:Q121,Q117,Q116,Q114,Q113)</f>
        <v>0</v>
      </c>
      <c r="R122" s="373">
        <f>SUM(R119:R121,R117,R116,R114,R113)</f>
        <v>0</v>
      </c>
      <c r="S122" s="357">
        <f>SUM(S119:S121,S113,S114,S116,S117)</f>
        <v>0</v>
      </c>
      <c r="T122" s="357">
        <f>SUM(T119:T121,T117,T116,T114,T113)</f>
        <v>0</v>
      </c>
      <c r="U122" s="373">
        <f>SUM(U119:U121,U117,U116,U114,U113)</f>
        <v>0</v>
      </c>
      <c r="V122" s="357">
        <f>SUM(V119:V121,V113,V114,V116,V117)</f>
        <v>0</v>
      </c>
      <c r="W122" s="357">
        <f>SUM(W119:W121,W117,W116,W114,W113)</f>
        <v>0</v>
      </c>
      <c r="X122" s="363">
        <f>SUM(X119:X121,X117,X116,X114,X113)</f>
        <v>0</v>
      </c>
      <c r="AE122" s="368"/>
    </row>
    <row r="123" spans="1:31" ht="12.75" thickBot="1" x14ac:dyDescent="0.25">
      <c r="A123" s="329"/>
      <c r="B123" s="553" t="s">
        <v>93</v>
      </c>
      <c r="C123" s="553"/>
      <c r="D123" s="366">
        <f>SUM(D122,D110,D105)</f>
        <v>0</v>
      </c>
      <c r="E123" s="364">
        <f>SUM(E122,E110,E105)</f>
        <v>0</v>
      </c>
      <c r="F123" s="374">
        <f>SUM(F105,F110,F122)</f>
        <v>0</v>
      </c>
      <c r="G123" s="364">
        <f>SUM(G122,G110,G105)</f>
        <v>0</v>
      </c>
      <c r="H123" s="364">
        <f>SUM(H122,H110,H105)</f>
        <v>0</v>
      </c>
      <c r="I123" s="374">
        <f>SUM(I105,I110,I122)</f>
        <v>0</v>
      </c>
      <c r="J123" s="364">
        <f>SUM(J122,J110,J105)</f>
        <v>0</v>
      </c>
      <c r="K123" s="364">
        <f>SUM(K122,K110,K105)</f>
        <v>0</v>
      </c>
      <c r="L123" s="374">
        <f>SUM(L105,L110,L122)</f>
        <v>0</v>
      </c>
      <c r="M123" s="364">
        <f>SUM(M122,M110,M105)</f>
        <v>0</v>
      </c>
      <c r="N123" s="364">
        <f>SUM(N122,N110,N105)</f>
        <v>0</v>
      </c>
      <c r="O123" s="374">
        <f>SUM(O105,O110,O122)</f>
        <v>0</v>
      </c>
      <c r="P123" s="364">
        <f>SUM(P122,P110,P105)</f>
        <v>0</v>
      </c>
      <c r="Q123" s="364">
        <f>SUM(Q122,Q110,Q105)</f>
        <v>0</v>
      </c>
      <c r="R123" s="374">
        <f>SUM(R105,R110,R122)</f>
        <v>0</v>
      </c>
      <c r="S123" s="364">
        <f>SUM(S122,S110,S105)</f>
        <v>0</v>
      </c>
      <c r="T123" s="364">
        <f>SUM(T122,T110,T105)</f>
        <v>0</v>
      </c>
      <c r="U123" s="374">
        <f>SUM(U105,U110,U122)</f>
        <v>0</v>
      </c>
      <c r="V123" s="364">
        <f>SUM(V122,V110,V105)</f>
        <v>0</v>
      </c>
      <c r="W123" s="364">
        <f>SUM(W122,W110,W105)</f>
        <v>0</v>
      </c>
      <c r="X123" s="367">
        <f>SUM(X105,X110,X122)</f>
        <v>0</v>
      </c>
      <c r="AE123" s="368"/>
    </row>
    <row r="124" spans="1:31" x14ac:dyDescent="0.2">
      <c r="A124" s="287"/>
      <c r="B124" s="288"/>
      <c r="C124" s="1035" t="s">
        <v>223</v>
      </c>
      <c r="D124" s="1038" t="s">
        <v>266</v>
      </c>
      <c r="E124" s="1039"/>
      <c r="F124" s="1039"/>
      <c r="G124" s="1039"/>
      <c r="H124" s="1039"/>
      <c r="I124" s="1039"/>
      <c r="J124" s="1039"/>
      <c r="K124" s="1039"/>
      <c r="L124" s="1039"/>
      <c r="M124" s="1039"/>
      <c r="N124" s="1039"/>
      <c r="O124" s="1039"/>
      <c r="P124" s="1039"/>
      <c r="Q124" s="1039"/>
      <c r="R124" s="1039"/>
      <c r="S124" s="1039"/>
      <c r="T124" s="1039"/>
      <c r="U124" s="1039"/>
      <c r="V124" s="1039"/>
      <c r="W124" s="1039"/>
      <c r="X124" s="1040"/>
      <c r="Y124" s="368"/>
    </row>
    <row r="125" spans="1:31" ht="40.5" customHeight="1" x14ac:dyDescent="0.2">
      <c r="A125" s="287"/>
      <c r="B125" s="288"/>
      <c r="C125" s="1035"/>
      <c r="D125" s="1029" t="s">
        <v>250</v>
      </c>
      <c r="E125" s="1030"/>
      <c r="F125" s="1030"/>
      <c r="G125" s="1030" t="s">
        <v>243</v>
      </c>
      <c r="H125" s="1030"/>
      <c r="I125" s="1030"/>
      <c r="J125" s="1030" t="s">
        <v>205</v>
      </c>
      <c r="K125" s="1030"/>
      <c r="L125" s="1030"/>
      <c r="M125" s="1030" t="s">
        <v>302</v>
      </c>
      <c r="N125" s="1030"/>
      <c r="O125" s="1030"/>
      <c r="P125" s="1030" t="s">
        <v>196</v>
      </c>
      <c r="Q125" s="1030"/>
      <c r="R125" s="1030"/>
      <c r="S125" s="1041" t="s">
        <v>328</v>
      </c>
      <c r="T125" s="1041"/>
      <c r="U125" s="1041"/>
      <c r="V125" s="1041" t="s">
        <v>214</v>
      </c>
      <c r="W125" s="1041"/>
      <c r="X125" s="1042"/>
      <c r="AB125" s="368"/>
    </row>
    <row r="126" spans="1:31" ht="62.25" customHeight="1" x14ac:dyDescent="0.2">
      <c r="A126" s="287"/>
      <c r="B126" s="288"/>
      <c r="C126" s="297" t="s">
        <v>111</v>
      </c>
      <c r="D126" s="1029" t="s">
        <v>253</v>
      </c>
      <c r="E126" s="1030"/>
      <c r="F126" s="1030"/>
      <c r="G126" s="1030" t="s">
        <v>244</v>
      </c>
      <c r="H126" s="1030"/>
      <c r="I126" s="1030"/>
      <c r="J126" s="1030" t="s">
        <v>238</v>
      </c>
      <c r="K126" s="1030"/>
      <c r="L126" s="1030"/>
      <c r="M126" s="1030" t="s">
        <v>236</v>
      </c>
      <c r="N126" s="1030"/>
      <c r="O126" s="1030"/>
      <c r="P126" s="1030" t="s">
        <v>226</v>
      </c>
      <c r="Q126" s="1030"/>
      <c r="R126" s="1030"/>
      <c r="S126" s="1043" t="s">
        <v>329</v>
      </c>
      <c r="T126" s="1044"/>
      <c r="U126" s="1045"/>
      <c r="V126" s="1046" t="s">
        <v>336</v>
      </c>
      <c r="W126" s="1046"/>
      <c r="X126" s="1047"/>
      <c r="AB126" s="368"/>
    </row>
    <row r="127" spans="1:31" s="295" customFormat="1" ht="60" x14ac:dyDescent="0.2">
      <c r="A127" s="289" t="s">
        <v>41</v>
      </c>
      <c r="B127" s="290" t="s">
        <v>111</v>
      </c>
      <c r="C127" s="298" t="s">
        <v>117</v>
      </c>
      <c r="D127" s="561" t="s">
        <v>134</v>
      </c>
      <c r="E127" s="514" t="s">
        <v>135</v>
      </c>
      <c r="F127" s="514" t="s">
        <v>136</v>
      </c>
      <c r="G127" s="557" t="s">
        <v>134</v>
      </c>
      <c r="H127" s="514" t="s">
        <v>135</v>
      </c>
      <c r="I127" s="514" t="s">
        <v>136</v>
      </c>
      <c r="J127" s="557" t="s">
        <v>134</v>
      </c>
      <c r="K127" s="514" t="s">
        <v>135</v>
      </c>
      <c r="L127" s="514" t="s">
        <v>136</v>
      </c>
      <c r="M127" s="514" t="s">
        <v>134</v>
      </c>
      <c r="N127" s="557" t="s">
        <v>135</v>
      </c>
      <c r="O127" s="514" t="s">
        <v>136</v>
      </c>
      <c r="P127" s="514" t="s">
        <v>134</v>
      </c>
      <c r="Q127" s="514" t="s">
        <v>135</v>
      </c>
      <c r="R127" s="514" t="s">
        <v>136</v>
      </c>
      <c r="S127" s="557" t="s">
        <v>134</v>
      </c>
      <c r="T127" s="514" t="s">
        <v>135</v>
      </c>
      <c r="U127" s="514" t="s">
        <v>136</v>
      </c>
      <c r="V127" s="557" t="s">
        <v>134</v>
      </c>
      <c r="W127" s="514" t="s">
        <v>135</v>
      </c>
      <c r="X127" s="515" t="s">
        <v>136</v>
      </c>
      <c r="AB127" s="320"/>
    </row>
    <row r="128" spans="1:31" x14ac:dyDescent="0.2">
      <c r="A128" s="329" t="s">
        <v>10</v>
      </c>
      <c r="B128" s="551" t="s">
        <v>54</v>
      </c>
      <c r="C128" s="551"/>
      <c r="D128" s="1032"/>
      <c r="E128" s="1033"/>
      <c r="F128" s="1033"/>
      <c r="G128" s="1033"/>
      <c r="H128" s="1033"/>
      <c r="I128" s="1033"/>
      <c r="J128" s="1033"/>
      <c r="K128" s="1033"/>
      <c r="L128" s="1033"/>
      <c r="M128" s="1033"/>
      <c r="N128" s="1033"/>
      <c r="O128" s="1033"/>
      <c r="P128" s="1033"/>
      <c r="Q128" s="1033"/>
      <c r="R128" s="1033"/>
      <c r="S128" s="1033"/>
      <c r="T128" s="1033"/>
      <c r="U128" s="1033"/>
      <c r="V128" s="1033"/>
      <c r="W128" s="1033"/>
      <c r="X128" s="1034"/>
      <c r="AB128" s="368"/>
    </row>
    <row r="129" spans="1:28" x14ac:dyDescent="0.2">
      <c r="A129" s="329">
        <v>1</v>
      </c>
      <c r="B129" s="551" t="s">
        <v>118</v>
      </c>
      <c r="C129" s="552" t="s">
        <v>119</v>
      </c>
      <c r="D129" s="354">
        <f>[1]BEVÉTEL!$M$1138</f>
        <v>0</v>
      </c>
      <c r="E129" s="352">
        <f>[1]BEVÉTEL!$N$1138</f>
        <v>0</v>
      </c>
      <c r="F129" s="352">
        <f>[1]BEVÉTEL!$O$1138</f>
        <v>0</v>
      </c>
      <c r="G129" s="352">
        <f>[1]BEVÉTEL!$M$1210</f>
        <v>0</v>
      </c>
      <c r="H129" s="352">
        <f>[1]BEVÉTEL!$N$1210</f>
        <v>0</v>
      </c>
      <c r="I129" s="352">
        <f>[1]BEVÉTEL!$O$1210</f>
        <v>0</v>
      </c>
      <c r="J129" s="352">
        <f>[1]BEVÉTEL!$M$1236</f>
        <v>0</v>
      </c>
      <c r="K129" s="352">
        <f>[1]BEVÉTEL!$N$1236</f>
        <v>0</v>
      </c>
      <c r="L129" s="352">
        <f>[1]BEVÉTEL!$O$1236</f>
        <v>0</v>
      </c>
      <c r="M129" s="352">
        <f>[1]BEVÉTEL!$M$1294</f>
        <v>0</v>
      </c>
      <c r="N129" s="352">
        <f>[1]BEVÉTEL!$N$1294</f>
        <v>0</v>
      </c>
      <c r="O129" s="352">
        <f>[1]BEVÉTEL!$O$1294</f>
        <v>0</v>
      </c>
      <c r="P129" s="352">
        <f>[1]BEVÉTEL!$M$1340</f>
        <v>558167639</v>
      </c>
      <c r="Q129" s="352">
        <f>[1]BEVÉTEL!$N$1340</f>
        <v>1378000</v>
      </c>
      <c r="R129" s="352">
        <f>[1]BEVÉTEL!$O$1340</f>
        <v>0</v>
      </c>
      <c r="S129" s="352">
        <f>[1]BEVÉTEL!$M$1398</f>
        <v>1500000</v>
      </c>
      <c r="T129" s="352">
        <f>[1]BEVÉTEL!$N$1398</f>
        <v>0</v>
      </c>
      <c r="U129" s="352">
        <f>[1]BEVÉTEL!$O$1398</f>
        <v>0</v>
      </c>
      <c r="V129" s="352">
        <f>[1]BEVÉTEL!$M$1423</f>
        <v>0</v>
      </c>
      <c r="W129" s="352">
        <f>[1]BEVÉTEL!$N$1423</f>
        <v>0</v>
      </c>
      <c r="X129" s="355">
        <f>[1]BEVÉTEL!$O$1423</f>
        <v>0</v>
      </c>
      <c r="AB129" s="368"/>
    </row>
    <row r="130" spans="1:28" ht="17.25" customHeight="1" x14ac:dyDescent="0.2">
      <c r="A130" s="329"/>
      <c r="B130" s="551" t="s">
        <v>120</v>
      </c>
      <c r="C130" s="552"/>
      <c r="D130" s="354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52"/>
      <c r="S130" s="352"/>
      <c r="T130" s="352"/>
      <c r="U130" s="352"/>
      <c r="V130" s="352"/>
      <c r="W130" s="352"/>
      <c r="X130" s="355"/>
      <c r="AB130" s="368"/>
    </row>
    <row r="131" spans="1:28" x14ac:dyDescent="0.2">
      <c r="A131" s="329">
        <v>2</v>
      </c>
      <c r="B131" s="551" t="s">
        <v>56</v>
      </c>
      <c r="C131" s="552" t="s">
        <v>121</v>
      </c>
      <c r="D131" s="354">
        <f>[1]BEVÉTEL!$BU$1138</f>
        <v>0</v>
      </c>
      <c r="E131" s="352">
        <f>[1]BEVÉTEL!$BV$1138</f>
        <v>0</v>
      </c>
      <c r="F131" s="352">
        <f>[1]BEVÉTEL!$BW$1138</f>
        <v>0</v>
      </c>
      <c r="G131" s="352">
        <f>[1]BEVÉTEL!$BU$1210</f>
        <v>0</v>
      </c>
      <c r="H131" s="352">
        <f>[1]BEVÉTEL!$BV$1210</f>
        <v>0</v>
      </c>
      <c r="I131" s="352">
        <f>[1]BEVÉTEL!$BW$1210</f>
        <v>0</v>
      </c>
      <c r="J131" s="352">
        <f>[1]BEVÉTEL!$BU$1236</f>
        <v>0</v>
      </c>
      <c r="K131" s="352">
        <f>[1]BEVÉTEL!$BV$1236</f>
        <v>0</v>
      </c>
      <c r="L131" s="352">
        <f>[1]BEVÉTEL!$BW$1236</f>
        <v>0</v>
      </c>
      <c r="M131" s="352">
        <f>[1]BEVÉTEL!$BU$1294</f>
        <v>80100000</v>
      </c>
      <c r="N131" s="352">
        <f>[1]BEVÉTEL!$BV$1294</f>
        <v>0</v>
      </c>
      <c r="O131" s="352">
        <f>[1]BEVÉTEL!$BW$1294</f>
        <v>0</v>
      </c>
      <c r="P131" s="352">
        <f>[1]BEVÉTEL!$BU$1340</f>
        <v>0</v>
      </c>
      <c r="Q131" s="352">
        <f>[1]BEVÉTEL!$BV$1340</f>
        <v>0</v>
      </c>
      <c r="R131" s="352">
        <f>[1]BEVÉTEL!$BW$1340</f>
        <v>0</v>
      </c>
      <c r="S131" s="352">
        <f>[1]BEVÉTEL!$BU$1398</f>
        <v>0</v>
      </c>
      <c r="T131" s="352">
        <f>[1]BEVÉTEL!$BV$1398</f>
        <v>0</v>
      </c>
      <c r="U131" s="352">
        <f>[1]BEVÉTEL!$BW$1398</f>
        <v>0</v>
      </c>
      <c r="V131" s="352">
        <f>[1]BEVÉTEL!$BU$1423</f>
        <v>0</v>
      </c>
      <c r="W131" s="352">
        <f>[1]BEVÉTEL!$BV$1423</f>
        <v>0</v>
      </c>
      <c r="X131" s="355">
        <f>[1]BEVÉTEL!$BW$1423</f>
        <v>0</v>
      </c>
      <c r="AB131" s="368"/>
    </row>
    <row r="132" spans="1:28" x14ac:dyDescent="0.2">
      <c r="A132" s="329">
        <v>3</v>
      </c>
      <c r="B132" s="551" t="s">
        <v>122</v>
      </c>
      <c r="C132" s="552" t="s">
        <v>123</v>
      </c>
      <c r="D132" s="354">
        <f>[1]BEVÉTEL!$AB$1138</f>
        <v>0</v>
      </c>
      <c r="E132" s="352">
        <f>[1]BEVÉTEL!$AC$1138</f>
        <v>0</v>
      </c>
      <c r="F132" s="352">
        <f>[1]BEVÉTEL!$AD$1138</f>
        <v>0</v>
      </c>
      <c r="G132" s="352">
        <f>[1]BEVÉTEL!$AB$1210</f>
        <v>0</v>
      </c>
      <c r="H132" s="352">
        <f>[1]BEVÉTEL!$AC$1210</f>
        <v>0</v>
      </c>
      <c r="I132" s="352">
        <f>[1]BEVÉTEL!$AD$1210</f>
        <v>0</v>
      </c>
      <c r="J132" s="352">
        <f>[1]BEVÉTEL!$AB$1236</f>
        <v>0</v>
      </c>
      <c r="K132" s="352">
        <f>[1]BEVÉTEL!$AC$1236</f>
        <v>0</v>
      </c>
      <c r="L132" s="352">
        <f>[1]BEVÉTEL!$AD$1236</f>
        <v>0</v>
      </c>
      <c r="M132" s="352">
        <f>[1]BEVÉTEL!$AB$1294</f>
        <v>0</v>
      </c>
      <c r="N132" s="352">
        <f>[1]BEVÉTEL!$AC$1294</f>
        <v>0</v>
      </c>
      <c r="O132" s="352">
        <f>[1]BEVÉTEL!$AD$1294</f>
        <v>0</v>
      </c>
      <c r="P132" s="352">
        <f>[1]BEVÉTEL!$AB$1340</f>
        <v>0</v>
      </c>
      <c r="Q132" s="352">
        <f>[1]BEVÉTEL!$AC$1340</f>
        <v>0</v>
      </c>
      <c r="R132" s="352">
        <f>[1]BEVÉTEL!$AD$1340</f>
        <v>0</v>
      </c>
      <c r="S132" s="352">
        <f>[1]BEVÉTEL!$AB$1398</f>
        <v>0</v>
      </c>
      <c r="T132" s="352">
        <f>[1]BEVÉTEL!$AC$1398</f>
        <v>0</v>
      </c>
      <c r="U132" s="352">
        <f>[1]BEVÉTEL!$AD$1398</f>
        <v>0</v>
      </c>
      <c r="V132" s="352">
        <f>[1]BEVÉTEL!$AB$1423</f>
        <v>0</v>
      </c>
      <c r="W132" s="352">
        <f>[1]BEVÉTEL!$AC$1423</f>
        <v>0</v>
      </c>
      <c r="X132" s="355">
        <f>[1]BEVÉTEL!$AD$1423</f>
        <v>0</v>
      </c>
      <c r="AB132" s="368"/>
    </row>
    <row r="133" spans="1:28" x14ac:dyDescent="0.2">
      <c r="A133" s="329">
        <v>4</v>
      </c>
      <c r="B133" s="551" t="s">
        <v>124</v>
      </c>
      <c r="C133" s="552" t="s">
        <v>125</v>
      </c>
      <c r="D133" s="354">
        <f>[1]BEVÉTEL!$BL$1138</f>
        <v>0</v>
      </c>
      <c r="E133" s="357">
        <f>[1]BEVÉTEL!$BM$1138</f>
        <v>0</v>
      </c>
      <c r="F133" s="357">
        <f>[1]BEVÉTEL!$BN$1138</f>
        <v>0</v>
      </c>
      <c r="G133" s="352">
        <f>[1]BEVÉTEL!$BL$1210</f>
        <v>0</v>
      </c>
      <c r="H133" s="357">
        <f>[1]BEVÉTEL!$BM$1210</f>
        <v>0</v>
      </c>
      <c r="I133" s="357">
        <f>[1]BEVÉTEL!$BN$1210</f>
        <v>0</v>
      </c>
      <c r="J133" s="352">
        <f>[1]BEVÉTEL!$BL$1236</f>
        <v>0</v>
      </c>
      <c r="K133" s="357">
        <f>[1]BEVÉTEL!$BM$1236</f>
        <v>0</v>
      </c>
      <c r="L133" s="357">
        <f>[1]BEVÉTEL!$BN$1236</f>
        <v>0</v>
      </c>
      <c r="M133" s="352">
        <f>[1]BEVÉTEL!$BL$1294</f>
        <v>0</v>
      </c>
      <c r="N133" s="357">
        <f>[1]BEVÉTEL!$BM$1294</f>
        <v>0</v>
      </c>
      <c r="O133" s="357">
        <f>[1]BEVÉTEL!$BN$1294</f>
        <v>0</v>
      </c>
      <c r="P133" s="352">
        <f>[1]BEVÉTEL!$BL$1340</f>
        <v>0</v>
      </c>
      <c r="Q133" s="357">
        <f>[1]BEVÉTEL!$BM$1340</f>
        <v>0</v>
      </c>
      <c r="R133" s="357">
        <f>[1]BEVÉTEL!$BN$1340</f>
        <v>0</v>
      </c>
      <c r="S133" s="352">
        <f>[1]BEVÉTEL!$BL$1398</f>
        <v>0</v>
      </c>
      <c r="T133" s="357">
        <f>[1]BEVÉTEL!$BM$1398</f>
        <v>0</v>
      </c>
      <c r="U133" s="357">
        <f>[1]BEVÉTEL!$BN$1398</f>
        <v>0</v>
      </c>
      <c r="V133" s="352">
        <f>[1]BEVÉTEL!$BL$1423</f>
        <v>0</v>
      </c>
      <c r="W133" s="357">
        <f>[1]BEVÉTEL!$BM$1423</f>
        <v>0</v>
      </c>
      <c r="X133" s="359">
        <f>[1]BEVÉTEL!$BN$1423</f>
        <v>0</v>
      </c>
      <c r="AB133" s="368"/>
    </row>
    <row r="134" spans="1:28" x14ac:dyDescent="0.2">
      <c r="A134" s="329"/>
      <c r="B134" s="553" t="s">
        <v>60</v>
      </c>
      <c r="C134" s="554"/>
      <c r="D134" s="361">
        <f t="shared" ref="D134:I134" si="22">SUM(D131:D133,D129)</f>
        <v>0</v>
      </c>
      <c r="E134" s="357">
        <f t="shared" si="22"/>
        <v>0</v>
      </c>
      <c r="F134" s="357">
        <f t="shared" si="22"/>
        <v>0</v>
      </c>
      <c r="G134" s="357">
        <f t="shared" si="22"/>
        <v>0</v>
      </c>
      <c r="H134" s="357">
        <f t="shared" si="22"/>
        <v>0</v>
      </c>
      <c r="I134" s="357">
        <f t="shared" si="22"/>
        <v>0</v>
      </c>
      <c r="J134" s="357">
        <f t="shared" ref="J134:O134" si="23">SUM(J131:J133,J129)</f>
        <v>0</v>
      </c>
      <c r="K134" s="357">
        <f t="shared" si="23"/>
        <v>0</v>
      </c>
      <c r="L134" s="357">
        <f t="shared" si="23"/>
        <v>0</v>
      </c>
      <c r="M134" s="357">
        <f t="shared" si="23"/>
        <v>80100000</v>
      </c>
      <c r="N134" s="357">
        <f t="shared" si="23"/>
        <v>0</v>
      </c>
      <c r="O134" s="357">
        <f t="shared" si="23"/>
        <v>0</v>
      </c>
      <c r="P134" s="357">
        <f t="shared" ref="P134:R134" si="24">SUM(P131:P133,P129)</f>
        <v>558167639</v>
      </c>
      <c r="Q134" s="357">
        <f t="shared" si="24"/>
        <v>1378000</v>
      </c>
      <c r="R134" s="357">
        <f t="shared" si="24"/>
        <v>0</v>
      </c>
      <c r="S134" s="357">
        <f t="shared" ref="S134:U134" si="25">SUM(S131:S133,S129)</f>
        <v>1500000</v>
      </c>
      <c r="T134" s="357">
        <f t="shared" si="25"/>
        <v>0</v>
      </c>
      <c r="U134" s="357">
        <f t="shared" si="25"/>
        <v>0</v>
      </c>
      <c r="V134" s="357">
        <f t="shared" ref="V134:X134" si="26">SUM(V131:V133,V129)</f>
        <v>0</v>
      </c>
      <c r="W134" s="357">
        <f t="shared" si="26"/>
        <v>0</v>
      </c>
      <c r="X134" s="359">
        <f t="shared" si="26"/>
        <v>0</v>
      </c>
      <c r="AB134" s="368"/>
    </row>
    <row r="135" spans="1:28" ht="24" customHeight="1" x14ac:dyDescent="0.2">
      <c r="A135" s="329" t="s">
        <v>50</v>
      </c>
      <c r="B135" s="551" t="s">
        <v>61</v>
      </c>
      <c r="C135" s="552"/>
      <c r="D135" s="1032"/>
      <c r="E135" s="1033"/>
      <c r="F135" s="1033"/>
      <c r="G135" s="1033"/>
      <c r="H135" s="1033"/>
      <c r="I135" s="1033"/>
      <c r="J135" s="1033"/>
      <c r="K135" s="1033"/>
      <c r="L135" s="1033"/>
      <c r="M135" s="1033"/>
      <c r="N135" s="1033"/>
      <c r="O135" s="1033"/>
      <c r="P135" s="1033"/>
      <c r="Q135" s="1033"/>
      <c r="R135" s="1033"/>
      <c r="S135" s="1033"/>
      <c r="T135" s="1033"/>
      <c r="U135" s="1033"/>
      <c r="V135" s="1033"/>
      <c r="W135" s="1033"/>
      <c r="X135" s="1034"/>
      <c r="AB135" s="368"/>
    </row>
    <row r="136" spans="1:28" ht="22.5" x14ac:dyDescent="0.2">
      <c r="A136" s="329">
        <v>5</v>
      </c>
      <c r="B136" s="551" t="s">
        <v>70</v>
      </c>
      <c r="C136" s="552" t="s">
        <v>126</v>
      </c>
      <c r="D136" s="354">
        <f>[1]BEVÉTEL!$CM$1138</f>
        <v>0</v>
      </c>
      <c r="E136" s="352">
        <f>[1]BEVÉTEL!$CN$1138</f>
        <v>0</v>
      </c>
      <c r="F136" s="352">
        <f>[1]BEVÉTEL!$CO$1138</f>
        <v>0</v>
      </c>
      <c r="G136" s="352">
        <f>[1]BEVÉTEL!$CM$1210</f>
        <v>0</v>
      </c>
      <c r="H136" s="352">
        <f>[1]BEVÉTEL!$CN$1210</f>
        <v>0</v>
      </c>
      <c r="I136" s="352">
        <f>[1]BEVÉTEL!$CO$1210</f>
        <v>0</v>
      </c>
      <c r="J136" s="352">
        <f>[1]BEVÉTEL!$CM$1236</f>
        <v>0</v>
      </c>
      <c r="K136" s="352">
        <f>[1]BEVÉTEL!$CN$1236</f>
        <v>0</v>
      </c>
      <c r="L136" s="352">
        <f>[1]BEVÉTEL!$CO$1236</f>
        <v>0</v>
      </c>
      <c r="M136" s="352">
        <f>[1]BEVÉTEL!$CM$1294</f>
        <v>0</v>
      </c>
      <c r="N136" s="352">
        <f>[1]BEVÉTEL!$CN$1294</f>
        <v>0</v>
      </c>
      <c r="O136" s="352">
        <f>[1]BEVÉTEL!$CO$1294</f>
        <v>0</v>
      </c>
      <c r="P136" s="352">
        <f>[1]BEVÉTEL!$CM$1340</f>
        <v>0</v>
      </c>
      <c r="Q136" s="352">
        <f>[1]BEVÉTEL!$CN$1340</f>
        <v>0</v>
      </c>
      <c r="R136" s="352">
        <f>[1]BEVÉTEL!$CO$1340</f>
        <v>0</v>
      </c>
      <c r="S136" s="352">
        <f>[1]BEVÉTEL!$CM$1398</f>
        <v>0</v>
      </c>
      <c r="T136" s="352">
        <f>[1]BEVÉTEL!$CN$1398</f>
        <v>0</v>
      </c>
      <c r="U136" s="352">
        <f>[1]BEVÉTEL!$CO$1398</f>
        <v>0</v>
      </c>
      <c r="V136" s="352">
        <f>[1]BEVÉTEL!$CM$1423</f>
        <v>0</v>
      </c>
      <c r="W136" s="352">
        <f>[1]BEVÉTEL!$CN$1423</f>
        <v>112833301</v>
      </c>
      <c r="X136" s="355">
        <f>[1]BEVÉTEL!$CO$1423</f>
        <v>0</v>
      </c>
      <c r="AB136" s="368"/>
    </row>
    <row r="137" spans="1:28" x14ac:dyDescent="0.2">
      <c r="A137" s="329">
        <v>6</v>
      </c>
      <c r="B137" s="551" t="s">
        <v>127</v>
      </c>
      <c r="C137" s="552" t="s">
        <v>128</v>
      </c>
      <c r="D137" s="354">
        <f>[1]BEVÉTEL!$CY$1138</f>
        <v>0</v>
      </c>
      <c r="E137" s="352">
        <f>[1]BEVÉTEL!$CZ$1138</f>
        <v>0</v>
      </c>
      <c r="F137" s="352">
        <f>[1]BEVÉTEL!$DA$1138</f>
        <v>0</v>
      </c>
      <c r="G137" s="352">
        <f>[1]BEVÉTEL!$CY$1210</f>
        <v>0</v>
      </c>
      <c r="H137" s="352">
        <f>[1]BEVÉTEL!$CZ$1210</f>
        <v>0</v>
      </c>
      <c r="I137" s="352">
        <f>[1]BEVÉTEL!$DA$1210</f>
        <v>0</v>
      </c>
      <c r="J137" s="352">
        <f>[1]BEVÉTEL!$CY$1236</f>
        <v>0</v>
      </c>
      <c r="K137" s="352">
        <f>[1]BEVÉTEL!$CZ$1236</f>
        <v>0</v>
      </c>
      <c r="L137" s="352">
        <f>[1]BEVÉTEL!$DA$1236</f>
        <v>0</v>
      </c>
      <c r="M137" s="352">
        <f>[1]BEVÉTEL!$CY$1294</f>
        <v>0</v>
      </c>
      <c r="N137" s="352">
        <f>[1]BEVÉTEL!$CZ$1294</f>
        <v>0</v>
      </c>
      <c r="O137" s="352">
        <f>[1]BEVÉTEL!$DA$1294</f>
        <v>0</v>
      </c>
      <c r="P137" s="352">
        <f>[1]BEVÉTEL!$CY$1340</f>
        <v>0</v>
      </c>
      <c r="Q137" s="352">
        <f>[1]BEVÉTEL!$CZ$1340</f>
        <v>0</v>
      </c>
      <c r="R137" s="352">
        <f>[1]BEVÉTEL!$DA$1340</f>
        <v>0</v>
      </c>
      <c r="S137" s="352">
        <f>[1]BEVÉTEL!$CY$1398</f>
        <v>0</v>
      </c>
      <c r="T137" s="352">
        <f>[1]BEVÉTEL!$CZ$1398</f>
        <v>0</v>
      </c>
      <c r="U137" s="352">
        <f>[1]BEVÉTEL!$DA$1398</f>
        <v>0</v>
      </c>
      <c r="V137" s="352">
        <f>[1]BEVÉTEL!$CY$1423</f>
        <v>0</v>
      </c>
      <c r="W137" s="352">
        <f>[1]BEVÉTEL!$CZ$1423</f>
        <v>0</v>
      </c>
      <c r="X137" s="355">
        <f>[1]BEVÉTEL!$DA$1423</f>
        <v>0</v>
      </c>
    </row>
    <row r="138" spans="1:28" ht="22.5" x14ac:dyDescent="0.2">
      <c r="A138" s="329">
        <v>7</v>
      </c>
      <c r="B138" s="551" t="s">
        <v>72</v>
      </c>
      <c r="C138" s="552" t="s">
        <v>129</v>
      </c>
      <c r="D138" s="354">
        <f>[1]BEVÉTEL!$DQ$1138</f>
        <v>0</v>
      </c>
      <c r="E138" s="352">
        <f>[1]BEVÉTEL!$DR$1138</f>
        <v>0</v>
      </c>
      <c r="F138" s="352">
        <f>[1]BEVÉTEL!$DS$1138</f>
        <v>0</v>
      </c>
      <c r="G138" s="352">
        <f>[1]BEVÉTEL!$DQ$1210</f>
        <v>0</v>
      </c>
      <c r="H138" s="352">
        <f>[1]BEVÉTEL!$DR$1210</f>
        <v>0</v>
      </c>
      <c r="I138" s="352">
        <f>[1]BEVÉTEL!$DS$1210</f>
        <v>0</v>
      </c>
      <c r="J138" s="352">
        <f>[1]BEVÉTEL!$DQ$1236</f>
        <v>0</v>
      </c>
      <c r="K138" s="352">
        <f>[1]BEVÉTEL!$DR$1236</f>
        <v>0</v>
      </c>
      <c r="L138" s="352">
        <f>[1]BEVÉTEL!$DS$1236</f>
        <v>0</v>
      </c>
      <c r="M138" s="352">
        <f>[1]BEVÉTEL!$DQ$1294</f>
        <v>0</v>
      </c>
      <c r="N138" s="352">
        <f>[1]BEVÉTEL!$DR$1294</f>
        <v>0</v>
      </c>
      <c r="O138" s="352">
        <f>[1]BEVÉTEL!$DS$1294</f>
        <v>0</v>
      </c>
      <c r="P138" s="352">
        <f>[1]BEVÉTEL!$DQ$1340</f>
        <v>0</v>
      </c>
      <c r="Q138" s="352">
        <f>[1]BEVÉTEL!$DR$1340</f>
        <v>0</v>
      </c>
      <c r="R138" s="352">
        <f>[1]BEVÉTEL!$DS$1340</f>
        <v>0</v>
      </c>
      <c r="S138" s="352">
        <f>[1]BEVÉTEL!$DQ$1398</f>
        <v>0</v>
      </c>
      <c r="T138" s="352">
        <f>[1]BEVÉTEL!$DR$1398</f>
        <v>0</v>
      </c>
      <c r="U138" s="352">
        <f>[1]BEVÉTEL!$DS$1398</f>
        <v>0</v>
      </c>
      <c r="V138" s="352">
        <f>[1]BEVÉTEL!$DQ$1423</f>
        <v>0</v>
      </c>
      <c r="W138" s="352">
        <f>[1]BEVÉTEL!$DR$1423</f>
        <v>0</v>
      </c>
      <c r="X138" s="355">
        <f>[1]BEVÉTEL!$DS$1423</f>
        <v>0</v>
      </c>
    </row>
    <row r="139" spans="1:28" x14ac:dyDescent="0.2">
      <c r="A139" s="329"/>
      <c r="B139" s="553" t="s">
        <v>68</v>
      </c>
      <c r="C139" s="554"/>
      <c r="D139" s="361">
        <f t="shared" ref="D139:I139" si="27">SUM(D136:D138)</f>
        <v>0</v>
      </c>
      <c r="E139" s="357">
        <f t="shared" si="27"/>
        <v>0</v>
      </c>
      <c r="F139" s="357">
        <f t="shared" si="27"/>
        <v>0</v>
      </c>
      <c r="G139" s="357">
        <f t="shared" si="27"/>
        <v>0</v>
      </c>
      <c r="H139" s="357">
        <f t="shared" si="27"/>
        <v>0</v>
      </c>
      <c r="I139" s="357">
        <f t="shared" si="27"/>
        <v>0</v>
      </c>
      <c r="J139" s="357">
        <f t="shared" ref="J139:O139" si="28">SUM(J136:J138)</f>
        <v>0</v>
      </c>
      <c r="K139" s="357">
        <f t="shared" si="28"/>
        <v>0</v>
      </c>
      <c r="L139" s="357">
        <f t="shared" si="28"/>
        <v>0</v>
      </c>
      <c r="M139" s="357">
        <f t="shared" si="28"/>
        <v>0</v>
      </c>
      <c r="N139" s="357">
        <f t="shared" si="28"/>
        <v>0</v>
      </c>
      <c r="O139" s="357">
        <f t="shared" si="28"/>
        <v>0</v>
      </c>
      <c r="P139" s="357">
        <f t="shared" ref="P139:R139" si="29">SUM(P136:P138)</f>
        <v>0</v>
      </c>
      <c r="Q139" s="357">
        <f t="shared" si="29"/>
        <v>0</v>
      </c>
      <c r="R139" s="357">
        <f t="shared" si="29"/>
        <v>0</v>
      </c>
      <c r="S139" s="357">
        <f t="shared" ref="S139:U139" si="30">SUM(S136:S138)</f>
        <v>0</v>
      </c>
      <c r="T139" s="357">
        <f t="shared" si="30"/>
        <v>0</v>
      </c>
      <c r="U139" s="357">
        <f t="shared" si="30"/>
        <v>0</v>
      </c>
      <c r="V139" s="357">
        <f t="shared" ref="V139:X139" si="31">SUM(V136:V138)</f>
        <v>0</v>
      </c>
      <c r="W139" s="357">
        <f t="shared" si="31"/>
        <v>112833301</v>
      </c>
      <c r="X139" s="359">
        <f t="shared" si="31"/>
        <v>0</v>
      </c>
    </row>
    <row r="140" spans="1:28" ht="15" customHeight="1" x14ac:dyDescent="0.2">
      <c r="A140" s="329" t="s">
        <v>52</v>
      </c>
      <c r="B140" s="551" t="s">
        <v>84</v>
      </c>
      <c r="C140" s="552"/>
      <c r="D140" s="1032"/>
      <c r="E140" s="1033"/>
      <c r="F140" s="1033"/>
      <c r="G140" s="1033"/>
      <c r="H140" s="1033"/>
      <c r="I140" s="1033"/>
      <c r="J140" s="1033"/>
      <c r="K140" s="1033"/>
      <c r="L140" s="1033"/>
      <c r="M140" s="1033"/>
      <c r="N140" s="1033"/>
      <c r="O140" s="1033"/>
      <c r="P140" s="1033"/>
      <c r="Q140" s="1033"/>
      <c r="R140" s="1033"/>
      <c r="S140" s="1033"/>
      <c r="T140" s="1033"/>
      <c r="U140" s="1033"/>
      <c r="V140" s="1033"/>
      <c r="W140" s="1033"/>
      <c r="X140" s="1034"/>
    </row>
    <row r="141" spans="1:28" x14ac:dyDescent="0.2">
      <c r="A141" s="329"/>
      <c r="B141" s="551" t="s">
        <v>79</v>
      </c>
      <c r="C141" s="552"/>
      <c r="D141" s="1032"/>
      <c r="E141" s="1033"/>
      <c r="F141" s="1033"/>
      <c r="G141" s="1033"/>
      <c r="H141" s="1033"/>
      <c r="I141" s="1033"/>
      <c r="J141" s="1033"/>
      <c r="K141" s="1033"/>
      <c r="L141" s="1033"/>
      <c r="M141" s="1033"/>
      <c r="N141" s="1033"/>
      <c r="O141" s="1033"/>
      <c r="P141" s="1033"/>
      <c r="Q141" s="1033"/>
      <c r="R141" s="1033"/>
      <c r="S141" s="1033"/>
      <c r="T141" s="1033"/>
      <c r="U141" s="1033"/>
      <c r="V141" s="1033"/>
      <c r="W141" s="1033"/>
      <c r="X141" s="1034"/>
    </row>
    <row r="142" spans="1:28" x14ac:dyDescent="0.2">
      <c r="A142" s="329">
        <v>8</v>
      </c>
      <c r="B142" s="551" t="s">
        <v>77</v>
      </c>
      <c r="C142" s="552" t="s">
        <v>130</v>
      </c>
      <c r="D142" s="354">
        <f>[1]BEVÉTEL!$EO$1138</f>
        <v>0</v>
      </c>
      <c r="E142" s="352">
        <f>[1]BEVÉTEL!$EP$1138</f>
        <v>0</v>
      </c>
      <c r="F142" s="352">
        <f>[1]BEVÉTEL!$EQ$1138</f>
        <v>0</v>
      </c>
      <c r="G142" s="352">
        <f>[1]BEVÉTEL!$EO$1210</f>
        <v>0</v>
      </c>
      <c r="H142" s="352">
        <f>[1]BEVÉTEL!$EP$1210</f>
        <v>0</v>
      </c>
      <c r="I142" s="352">
        <f>[1]BEVÉTEL!$EQ$1210</f>
        <v>0</v>
      </c>
      <c r="J142" s="352">
        <f>[1]BEVÉTEL!$EO$1236</f>
        <v>0</v>
      </c>
      <c r="K142" s="352">
        <f>[1]BEVÉTEL!$EP$1236</f>
        <v>0</v>
      </c>
      <c r="L142" s="352">
        <f>[1]BEVÉTEL!$EQ$1236</f>
        <v>0</v>
      </c>
      <c r="M142" s="352">
        <f>[1]BEVÉTEL!$EO$1294</f>
        <v>0</v>
      </c>
      <c r="N142" s="352">
        <f>[1]BEVÉTEL!$EP$1294</f>
        <v>0</v>
      </c>
      <c r="O142" s="352">
        <f>[1]BEVÉTEL!$EQ$1294</f>
        <v>0</v>
      </c>
      <c r="P142" s="352">
        <f>[1]BEVÉTEL!$EO$1340</f>
        <v>51667000</v>
      </c>
      <c r="Q142" s="352">
        <f>[1]BEVÉTEL!$EP$1340</f>
        <v>0</v>
      </c>
      <c r="R142" s="352">
        <f>[1]BEVÉTEL!$EQ$1340</f>
        <v>0</v>
      </c>
      <c r="S142" s="352">
        <f>[1]BEVÉTEL!$EO$1398</f>
        <v>0</v>
      </c>
      <c r="T142" s="352">
        <f>[1]BEVÉTEL!$EP$1398</f>
        <v>0</v>
      </c>
      <c r="U142" s="352">
        <f>[1]BEVÉTEL!$EQ$1398</f>
        <v>0</v>
      </c>
      <c r="V142" s="352">
        <f>[1]BEVÉTEL!$EO$1423</f>
        <v>0</v>
      </c>
      <c r="W142" s="352">
        <f>[1]BEVÉTEL!$EP$1423</f>
        <v>0</v>
      </c>
      <c r="X142" s="355">
        <f>[1]BEVÉTEL!$EQ$1423</f>
        <v>0</v>
      </c>
    </row>
    <row r="143" spans="1:28" x14ac:dyDescent="0.2">
      <c r="A143" s="329">
        <v>9</v>
      </c>
      <c r="B143" s="551" t="s">
        <v>78</v>
      </c>
      <c r="C143" s="552" t="s">
        <v>130</v>
      </c>
      <c r="D143" s="354">
        <f>[1]BEVÉTEL!$EU$1138</f>
        <v>0</v>
      </c>
      <c r="E143" s="352">
        <f>[1]BEVÉTEL!$EV$1138</f>
        <v>0</v>
      </c>
      <c r="F143" s="352">
        <f>[1]BEVÉTEL!$EW$1138</f>
        <v>0</v>
      </c>
      <c r="G143" s="352">
        <f>[1]BEVÉTEL!$EU$1210</f>
        <v>0</v>
      </c>
      <c r="H143" s="352">
        <f>[1]BEVÉTEL!$EV$1210</f>
        <v>0</v>
      </c>
      <c r="I143" s="352">
        <f>[1]BEVÉTEL!$EW$1210</f>
        <v>0</v>
      </c>
      <c r="J143" s="352">
        <f>[1]BEVÉTEL!$EU$1236</f>
        <v>0</v>
      </c>
      <c r="K143" s="352">
        <f>[1]BEVÉTEL!$EV$1236</f>
        <v>0</v>
      </c>
      <c r="L143" s="352">
        <f>[1]BEVÉTEL!$EW$1236</f>
        <v>0</v>
      </c>
      <c r="M143" s="352">
        <f>[1]BEVÉTEL!$EU$1294</f>
        <v>0</v>
      </c>
      <c r="N143" s="352">
        <f>[1]BEVÉTEL!$EV$1294</f>
        <v>0</v>
      </c>
      <c r="O143" s="352">
        <f>[1]BEVÉTEL!$EW$1294</f>
        <v>0</v>
      </c>
      <c r="P143" s="352">
        <f>[1]BEVÉTEL!$EU$1340</f>
        <v>0</v>
      </c>
      <c r="Q143" s="352">
        <f>[1]BEVÉTEL!$EV$1340</f>
        <v>0</v>
      </c>
      <c r="R143" s="352">
        <f>[1]BEVÉTEL!$EW$1340</f>
        <v>0</v>
      </c>
      <c r="S143" s="352">
        <f>[1]BEVÉTEL!$EU$1398</f>
        <v>0</v>
      </c>
      <c r="T143" s="352">
        <f>[1]BEVÉTEL!$EV$1398</f>
        <v>0</v>
      </c>
      <c r="U143" s="352">
        <f>[1]BEVÉTEL!$EW$1398</f>
        <v>0</v>
      </c>
      <c r="V143" s="352">
        <f>[1]BEVÉTEL!$EU$1423</f>
        <v>0</v>
      </c>
      <c r="W143" s="352">
        <f>[1]BEVÉTEL!$EV$1423</f>
        <v>0</v>
      </c>
      <c r="X143" s="355">
        <f>[1]BEVÉTEL!$EW$1423</f>
        <v>0</v>
      </c>
    </row>
    <row r="144" spans="1:28" x14ac:dyDescent="0.2">
      <c r="A144" s="329"/>
      <c r="B144" s="551" t="s">
        <v>80</v>
      </c>
      <c r="C144" s="552"/>
      <c r="D144" s="1032"/>
      <c r="E144" s="1033"/>
      <c r="F144" s="1033"/>
      <c r="G144" s="1033"/>
      <c r="H144" s="1033"/>
      <c r="I144" s="1033"/>
      <c r="J144" s="1033"/>
      <c r="K144" s="1033"/>
      <c r="L144" s="1033"/>
      <c r="M144" s="1033"/>
      <c r="N144" s="1033"/>
      <c r="O144" s="1033"/>
      <c r="P144" s="1033"/>
      <c r="Q144" s="1033"/>
      <c r="R144" s="1033"/>
      <c r="S144" s="1033"/>
      <c r="T144" s="1033"/>
      <c r="U144" s="1033"/>
      <c r="V144" s="1033"/>
      <c r="W144" s="1033"/>
      <c r="X144" s="1034"/>
    </row>
    <row r="145" spans="1:31" x14ac:dyDescent="0.2">
      <c r="A145" s="329">
        <v>10</v>
      </c>
      <c r="B145" s="551" t="s">
        <v>77</v>
      </c>
      <c r="C145" s="552" t="s">
        <v>130</v>
      </c>
      <c r="D145" s="354">
        <f>[1]BEVÉTEL!$ER$1138</f>
        <v>0</v>
      </c>
      <c r="E145" s="352">
        <f>[1]BEVÉTEL!$ES$1138</f>
        <v>0</v>
      </c>
      <c r="F145" s="352">
        <f>[1]BEVÉTEL!$ET$1138</f>
        <v>0</v>
      </c>
      <c r="G145" s="352">
        <f>[1]BEVÉTEL!$ER$1210</f>
        <v>0</v>
      </c>
      <c r="H145" s="352">
        <f>[1]BEVÉTEL!$ES$1210</f>
        <v>0</v>
      </c>
      <c r="I145" s="352">
        <f>[1]BEVÉTEL!$ET$1210</f>
        <v>0</v>
      </c>
      <c r="J145" s="352">
        <f>[1]BEVÉTEL!$ER$1236</f>
        <v>0</v>
      </c>
      <c r="K145" s="352">
        <f>[1]BEVÉTEL!$ES$1236</f>
        <v>0</v>
      </c>
      <c r="L145" s="352">
        <f>[1]BEVÉTEL!$ET$1236</f>
        <v>0</v>
      </c>
      <c r="M145" s="352">
        <f>[1]BEVÉTEL!$ER$1294</f>
        <v>0</v>
      </c>
      <c r="N145" s="352">
        <f>[1]BEVÉTEL!$ES$1294</f>
        <v>0</v>
      </c>
      <c r="O145" s="352">
        <f>[1]BEVÉTEL!$ET$1294</f>
        <v>0</v>
      </c>
      <c r="P145" s="352">
        <f>[1]BEVÉTEL!$ER$1340</f>
        <v>0</v>
      </c>
      <c r="Q145" s="352">
        <f>[1]BEVÉTEL!$ES$1340</f>
        <v>0</v>
      </c>
      <c r="R145" s="352">
        <f>[1]BEVÉTEL!$ET$1340</f>
        <v>0</v>
      </c>
      <c r="S145" s="352">
        <f>[1]BEVÉTEL!$ER$1398</f>
        <v>0</v>
      </c>
      <c r="T145" s="352">
        <f>[1]BEVÉTEL!$ES$1398</f>
        <v>0</v>
      </c>
      <c r="U145" s="352">
        <f>[1]BEVÉTEL!$ET$1398</f>
        <v>0</v>
      </c>
      <c r="V145" s="352">
        <f>[1]BEVÉTEL!$ER$1423</f>
        <v>0</v>
      </c>
      <c r="W145" s="352">
        <f>[1]BEVÉTEL!$ES$1423</f>
        <v>0</v>
      </c>
      <c r="X145" s="355">
        <f>[1]BEVÉTEL!$ET$1423</f>
        <v>0</v>
      </c>
    </row>
    <row r="146" spans="1:31" x14ac:dyDescent="0.2">
      <c r="A146" s="329">
        <v>11</v>
      </c>
      <c r="B146" s="551" t="s">
        <v>78</v>
      </c>
      <c r="C146" s="552" t="s">
        <v>130</v>
      </c>
      <c r="D146" s="354"/>
      <c r="E146" s="352"/>
      <c r="F146" s="352"/>
      <c r="G146" s="352"/>
      <c r="H146" s="352"/>
      <c r="I146" s="352"/>
      <c r="J146" s="352"/>
      <c r="K146" s="352"/>
      <c r="L146" s="352"/>
      <c r="M146" s="352"/>
      <c r="N146" s="352"/>
      <c r="O146" s="352"/>
      <c r="P146" s="352"/>
      <c r="Q146" s="352"/>
      <c r="R146" s="352"/>
      <c r="S146" s="352"/>
      <c r="T146" s="352"/>
      <c r="U146" s="352"/>
      <c r="V146" s="352"/>
      <c r="W146" s="352"/>
      <c r="X146" s="355"/>
    </row>
    <row r="147" spans="1:31" x14ac:dyDescent="0.2">
      <c r="A147" s="329"/>
      <c r="B147" s="551" t="s">
        <v>81</v>
      </c>
      <c r="C147" s="552"/>
      <c r="D147" s="1032"/>
      <c r="E147" s="1033"/>
      <c r="F147" s="1033"/>
      <c r="G147" s="1033"/>
      <c r="H147" s="1033"/>
      <c r="I147" s="1033"/>
      <c r="J147" s="1033"/>
      <c r="K147" s="1033"/>
      <c r="L147" s="1033"/>
      <c r="M147" s="1033"/>
      <c r="N147" s="1033"/>
      <c r="O147" s="1033"/>
      <c r="P147" s="1033"/>
      <c r="Q147" s="1033"/>
      <c r="R147" s="1033"/>
      <c r="S147" s="1033"/>
      <c r="T147" s="1033"/>
      <c r="U147" s="1033"/>
      <c r="V147" s="1033"/>
      <c r="W147" s="1033"/>
      <c r="X147" s="1034"/>
    </row>
    <row r="148" spans="1:31" x14ac:dyDescent="0.2">
      <c r="A148" s="329">
        <v>12</v>
      </c>
      <c r="B148" s="551" t="s">
        <v>131</v>
      </c>
      <c r="C148" s="552" t="s">
        <v>137</v>
      </c>
      <c r="D148" s="354">
        <f>[1]BEVÉTEL!$EF$1138</f>
        <v>0</v>
      </c>
      <c r="E148" s="352">
        <f>[1]BEVÉTEL!$EG$1138</f>
        <v>0</v>
      </c>
      <c r="F148" s="352">
        <f>[1]BEVÉTEL!$EH$1138</f>
        <v>0</v>
      </c>
      <c r="G148" s="352">
        <f>[1]BEVÉTEL!$EF$1210</f>
        <v>0</v>
      </c>
      <c r="H148" s="352">
        <f>[1]BEVÉTEL!$EG$1210</f>
        <v>0</v>
      </c>
      <c r="I148" s="352">
        <f>[1]BEVÉTEL!$EH$1210</f>
        <v>0</v>
      </c>
      <c r="J148" s="352">
        <f>[1]BEVÉTEL!$EF$1236</f>
        <v>0</v>
      </c>
      <c r="K148" s="352">
        <f>[1]BEVÉTEL!$EG$1236</f>
        <v>0</v>
      </c>
      <c r="L148" s="352">
        <f>[1]BEVÉTEL!$EH$1236</f>
        <v>0</v>
      </c>
      <c r="M148" s="352">
        <f>[1]BEVÉTEL!$EF$1294</f>
        <v>0</v>
      </c>
      <c r="N148" s="352">
        <f>[1]BEVÉTEL!$EG$1294</f>
        <v>0</v>
      </c>
      <c r="O148" s="352">
        <f>[1]BEVÉTEL!$EH$1294</f>
        <v>0</v>
      </c>
      <c r="P148" s="352">
        <f>[1]BEVÉTEL!$EF$1340</f>
        <v>0</v>
      </c>
      <c r="Q148" s="352">
        <f>[1]BEVÉTEL!$EG$1340</f>
        <v>0</v>
      </c>
      <c r="R148" s="352">
        <f>[1]BEVÉTEL!$EH$1340</f>
        <v>0</v>
      </c>
      <c r="S148" s="352">
        <f>[1]BEVÉTEL!$EF$1398</f>
        <v>0</v>
      </c>
      <c r="T148" s="352">
        <f>[1]BEVÉTEL!$EG$1398</f>
        <v>0</v>
      </c>
      <c r="U148" s="352">
        <f>[1]BEVÉTEL!$EH$1398</f>
        <v>0</v>
      </c>
      <c r="V148" s="352">
        <f>[1]BEVÉTEL!$EF$1423</f>
        <v>0</v>
      </c>
      <c r="W148" s="352">
        <f>[1]BEVÉTEL!$EG$1423</f>
        <v>0</v>
      </c>
      <c r="X148" s="355">
        <f>[1]BEVÉTEL!$EH$1423</f>
        <v>0</v>
      </c>
    </row>
    <row r="149" spans="1:31" x14ac:dyDescent="0.2">
      <c r="A149" s="329">
        <v>13</v>
      </c>
      <c r="B149" s="551" t="s">
        <v>75</v>
      </c>
      <c r="C149" s="552" t="s">
        <v>138</v>
      </c>
      <c r="D149" s="354">
        <f>[1]BEVÉTEL!$EC$1138</f>
        <v>0</v>
      </c>
      <c r="E149" s="352">
        <f>[1]BEVÉTEL!$ED$1138</f>
        <v>0</v>
      </c>
      <c r="F149" s="352">
        <f>[1]BEVÉTEL!$EE$1138</f>
        <v>0</v>
      </c>
      <c r="G149" s="352">
        <f>[1]BEVÉTEL!$EC$1210</f>
        <v>0</v>
      </c>
      <c r="H149" s="352">
        <f>[1]BEVÉTEL!$ED$1210</f>
        <v>0</v>
      </c>
      <c r="I149" s="352">
        <f>[1]BEVÉTEL!$EE$1210</f>
        <v>0</v>
      </c>
      <c r="J149" s="352">
        <f>[1]BEVÉTEL!$EC$1236</f>
        <v>0</v>
      </c>
      <c r="K149" s="352">
        <f>[1]BEVÉTEL!$ED$1236</f>
        <v>0</v>
      </c>
      <c r="L149" s="352">
        <f>[1]BEVÉTEL!$EE$1236</f>
        <v>0</v>
      </c>
      <c r="M149" s="352">
        <f>[1]BEVÉTEL!$EC$1294</f>
        <v>0</v>
      </c>
      <c r="N149" s="352">
        <f>[1]BEVÉTEL!$ED$1294</f>
        <v>0</v>
      </c>
      <c r="O149" s="352">
        <f>[1]BEVÉTEL!$EE$1294</f>
        <v>0</v>
      </c>
      <c r="P149" s="352">
        <f>[1]BEVÉTEL!$EC$1340</f>
        <v>0</v>
      </c>
      <c r="Q149" s="352">
        <f>[1]BEVÉTEL!$ED$1340</f>
        <v>0</v>
      </c>
      <c r="R149" s="352">
        <f>[1]BEVÉTEL!$EE$1340</f>
        <v>0</v>
      </c>
      <c r="S149" s="352">
        <f>[1]BEVÉTEL!$EC$1398</f>
        <v>0</v>
      </c>
      <c r="T149" s="352">
        <f>[1]BEVÉTEL!$ED$1398</f>
        <v>0</v>
      </c>
      <c r="U149" s="352">
        <f>[1]BEVÉTEL!$EE$1398</f>
        <v>0</v>
      </c>
      <c r="V149" s="352">
        <f>[1]BEVÉTEL!$EC$1423</f>
        <v>0</v>
      </c>
      <c r="W149" s="352">
        <f>[1]BEVÉTEL!$ED$1423</f>
        <v>0</v>
      </c>
      <c r="X149" s="355">
        <f>[1]BEVÉTEL!$EE$1423</f>
        <v>0</v>
      </c>
    </row>
    <row r="150" spans="1:31" x14ac:dyDescent="0.2">
      <c r="A150" s="329">
        <v>14</v>
      </c>
      <c r="B150" s="551" t="s">
        <v>132</v>
      </c>
      <c r="C150" s="555" t="s">
        <v>139</v>
      </c>
      <c r="D150" s="354">
        <f>[1]BEVÉTEL!$EX$1138</f>
        <v>0</v>
      </c>
      <c r="E150" s="352">
        <f>[1]BEVÉTEL!$EY$1138</f>
        <v>0</v>
      </c>
      <c r="F150" s="352">
        <f>[1]BEVÉTEL!$EZ$1138</f>
        <v>0</v>
      </c>
      <c r="G150" s="352">
        <f>[1]BEVÉTEL!$EX$1210</f>
        <v>0</v>
      </c>
      <c r="H150" s="352">
        <f>[1]BEVÉTEL!$EY$1210</f>
        <v>0</v>
      </c>
      <c r="I150" s="352">
        <f>[1]BEVÉTEL!$EZ$1210</f>
        <v>0</v>
      </c>
      <c r="J150" s="352">
        <f>[1]BEVÉTEL!$EX$1236</f>
        <v>0</v>
      </c>
      <c r="K150" s="352">
        <f>[1]BEVÉTEL!$EY$1236</f>
        <v>0</v>
      </c>
      <c r="L150" s="352">
        <f>[1]BEVÉTEL!$EZ$1236</f>
        <v>0</v>
      </c>
      <c r="M150" s="352">
        <f>[1]BEVÉTEL!$EX$1294</f>
        <v>0</v>
      </c>
      <c r="N150" s="352">
        <f>[1]BEVÉTEL!$EY$1294</f>
        <v>0</v>
      </c>
      <c r="O150" s="352">
        <f>[1]BEVÉTEL!$EZ$1294</f>
        <v>0</v>
      </c>
      <c r="P150" s="352">
        <f>[1]BEVÉTEL!$EX$1340</f>
        <v>0</v>
      </c>
      <c r="Q150" s="352">
        <f>[1]BEVÉTEL!$EY$1340</f>
        <v>0</v>
      </c>
      <c r="R150" s="352">
        <f>[1]BEVÉTEL!$EZ$1340</f>
        <v>0</v>
      </c>
      <c r="S150" s="352">
        <f>[1]BEVÉTEL!$EX$1398</f>
        <v>0</v>
      </c>
      <c r="T150" s="352">
        <f>[1]BEVÉTEL!$EY$1398</f>
        <v>0</v>
      </c>
      <c r="U150" s="352">
        <f>[1]BEVÉTEL!$EZ$1398</f>
        <v>0</v>
      </c>
      <c r="V150" s="352">
        <f>[1]BEVÉTEL!$EX$1423</f>
        <v>0</v>
      </c>
      <c r="W150" s="352">
        <f>[1]BEVÉTEL!$EY$1423</f>
        <v>0</v>
      </c>
      <c r="X150" s="355">
        <f>[1]BEVÉTEL!$EZ$1423</f>
        <v>0</v>
      </c>
    </row>
    <row r="151" spans="1:31" x14ac:dyDescent="0.2">
      <c r="A151" s="329"/>
      <c r="B151" s="553" t="s">
        <v>49</v>
      </c>
      <c r="C151" s="553"/>
      <c r="D151" s="361">
        <f>SUM(D148:D150,D142,D143,D145,D146)</f>
        <v>0</v>
      </c>
      <c r="E151" s="357">
        <f>SUM(E148:E150,E146,E145,E143,E142)</f>
        <v>0</v>
      </c>
      <c r="F151" s="373">
        <f>SUM(F148:F150,F146,F145,F143,F142)</f>
        <v>0</v>
      </c>
      <c r="G151" s="357">
        <f>SUM(G148:G150,G142,G143,G145,G146)</f>
        <v>0</v>
      </c>
      <c r="H151" s="357">
        <f>SUM(H148:H150,H146,H145,H143,H142)</f>
        <v>0</v>
      </c>
      <c r="I151" s="373">
        <f>SUM(I148:I150,I146,I145,I143,I142)</f>
        <v>0</v>
      </c>
      <c r="J151" s="357">
        <f>SUM(J148:J150,J142,J143,J145,J146)</f>
        <v>0</v>
      </c>
      <c r="K151" s="357">
        <f>SUM(K148:K150,K146,K145,K143,K142)</f>
        <v>0</v>
      </c>
      <c r="L151" s="373">
        <f>SUM(L148:L150,L146,L145,L143,L142)</f>
        <v>0</v>
      </c>
      <c r="M151" s="357">
        <f>SUM(M148:M150,M142,M143,M145,M146)</f>
        <v>0</v>
      </c>
      <c r="N151" s="357">
        <f>SUM(N148:N150,N146,N145,N143,N142)</f>
        <v>0</v>
      </c>
      <c r="O151" s="373">
        <f>SUM(O148:O150,O146,O145,O143,O142)</f>
        <v>0</v>
      </c>
      <c r="P151" s="357">
        <f>SUM(P148:P150,P142,P143,P145,P146)</f>
        <v>51667000</v>
      </c>
      <c r="Q151" s="357">
        <f>SUM(Q148:Q150,Q146,Q145,Q143,Q142)</f>
        <v>0</v>
      </c>
      <c r="R151" s="373">
        <f>SUM(R148:R150,R146,R145,R143,R142)</f>
        <v>0</v>
      </c>
      <c r="S151" s="357">
        <f>SUM(S148:S150,S142,S143,S145,S146)</f>
        <v>0</v>
      </c>
      <c r="T151" s="357">
        <f>SUM(T148:T150,T146,T145,T143,T142)</f>
        <v>0</v>
      </c>
      <c r="U151" s="373">
        <f>SUM(U148:U150,U146,U145,U143,U142)</f>
        <v>0</v>
      </c>
      <c r="V151" s="357">
        <f>SUM(V148:V150,V142,V143,V145,V146)</f>
        <v>0</v>
      </c>
      <c r="W151" s="357">
        <f>SUM(W148:W150,W146,W145,W143,W142)</f>
        <v>0</v>
      </c>
      <c r="X151" s="363">
        <f>SUM(X148:X150,X146,X145,X143,X142)</f>
        <v>0</v>
      </c>
    </row>
    <row r="152" spans="1:31" ht="12.75" thickBot="1" x14ac:dyDescent="0.25">
      <c r="A152" s="329"/>
      <c r="B152" s="553" t="s">
        <v>93</v>
      </c>
      <c r="C152" s="553"/>
      <c r="D152" s="366">
        <f>SUM(D151,D139,D134)</f>
        <v>0</v>
      </c>
      <c r="E152" s="364">
        <f>SUM(E151,E139,E134)</f>
        <v>0</v>
      </c>
      <c r="F152" s="374">
        <f>SUM(F134,F139,F151)</f>
        <v>0</v>
      </c>
      <c r="G152" s="364">
        <f>SUM(G151,G139,G134)</f>
        <v>0</v>
      </c>
      <c r="H152" s="364">
        <f>SUM(H151,H139,H134)</f>
        <v>0</v>
      </c>
      <c r="I152" s="374">
        <f>SUM(I134,I139,I151)</f>
        <v>0</v>
      </c>
      <c r="J152" s="364">
        <f>SUM(J151,J139,J134)</f>
        <v>0</v>
      </c>
      <c r="K152" s="364">
        <f>SUM(K151,K139,K134)</f>
        <v>0</v>
      </c>
      <c r="L152" s="374">
        <f>SUM(L134,L139,L151)</f>
        <v>0</v>
      </c>
      <c r="M152" s="364">
        <f>SUM(M151,M139,M134)</f>
        <v>80100000</v>
      </c>
      <c r="N152" s="364">
        <f>SUM(N151,N139,N134)</f>
        <v>0</v>
      </c>
      <c r="O152" s="374">
        <f>SUM(O134,O139,O151)</f>
        <v>0</v>
      </c>
      <c r="P152" s="364">
        <f>SUM(P151,P139,P134)</f>
        <v>609834639</v>
      </c>
      <c r="Q152" s="364">
        <f>SUM(Q151,Q139,Q134)</f>
        <v>1378000</v>
      </c>
      <c r="R152" s="374">
        <f>SUM(R134,R139,R151)</f>
        <v>0</v>
      </c>
      <c r="S152" s="364">
        <f>SUM(S151,S139,S134)</f>
        <v>1500000</v>
      </c>
      <c r="T152" s="364">
        <f>SUM(T151,T139,T134)</f>
        <v>0</v>
      </c>
      <c r="U152" s="374">
        <f>SUM(U134,U139,U151)</f>
        <v>0</v>
      </c>
      <c r="V152" s="364">
        <f>SUM(V151,V139,V134)</f>
        <v>0</v>
      </c>
      <c r="W152" s="364">
        <f>SUM(W151,W139,W134)</f>
        <v>112833301</v>
      </c>
      <c r="X152" s="367">
        <f>SUM(X134,X139,X151)</f>
        <v>0</v>
      </c>
    </row>
    <row r="153" spans="1:31" x14ac:dyDescent="0.2">
      <c r="A153" s="287"/>
      <c r="B153" s="288"/>
      <c r="C153" s="1035" t="s">
        <v>223</v>
      </c>
      <c r="D153" s="1038" t="s">
        <v>266</v>
      </c>
      <c r="E153" s="1039"/>
      <c r="F153" s="1039"/>
      <c r="G153" s="1039"/>
      <c r="H153" s="1039"/>
      <c r="I153" s="1039"/>
      <c r="J153" s="1039"/>
      <c r="K153" s="1039"/>
      <c r="L153" s="1039"/>
      <c r="M153" s="1039"/>
      <c r="N153" s="1039"/>
      <c r="O153" s="1039"/>
      <c r="P153" s="1039"/>
      <c r="Q153" s="1039"/>
      <c r="R153" s="1039"/>
      <c r="S153" s="1039"/>
      <c r="T153" s="1039"/>
      <c r="U153" s="1039"/>
      <c r="V153" s="1039"/>
      <c r="W153" s="1039"/>
      <c r="X153" s="1040"/>
      <c r="Y153" s="368"/>
    </row>
    <row r="154" spans="1:31" ht="40.5" customHeight="1" x14ac:dyDescent="0.2">
      <c r="A154" s="287"/>
      <c r="B154" s="288"/>
      <c r="C154" s="1035"/>
      <c r="D154" s="1050" t="s">
        <v>213</v>
      </c>
      <c r="E154" s="1041"/>
      <c r="F154" s="1041"/>
      <c r="G154" s="1030"/>
      <c r="H154" s="1030"/>
      <c r="I154" s="1030"/>
      <c r="J154" s="1030"/>
      <c r="K154" s="1030"/>
      <c r="L154" s="1030"/>
      <c r="M154" s="1030"/>
      <c r="N154" s="1030"/>
      <c r="O154" s="1030"/>
      <c r="P154" s="1030"/>
      <c r="Q154" s="1030"/>
      <c r="R154" s="1030"/>
      <c r="S154" s="1041"/>
      <c r="T154" s="1041"/>
      <c r="U154" s="1041"/>
      <c r="V154" s="1041"/>
      <c r="W154" s="1041"/>
      <c r="X154" s="1042"/>
      <c r="AE154" s="368"/>
    </row>
    <row r="155" spans="1:31" ht="47.25" x14ac:dyDescent="0.2">
      <c r="A155" s="287"/>
      <c r="B155" s="288"/>
      <c r="C155" s="297" t="s">
        <v>111</v>
      </c>
      <c r="D155" s="1048" t="s">
        <v>335</v>
      </c>
      <c r="E155" s="1049"/>
      <c r="F155" s="1049"/>
      <c r="G155" s="1049"/>
      <c r="H155" s="1049"/>
      <c r="I155" s="1049"/>
      <c r="J155" s="1049"/>
      <c r="K155" s="1049"/>
      <c r="L155" s="1049"/>
      <c r="M155" s="1051"/>
      <c r="N155" s="1051"/>
      <c r="O155" s="1051"/>
      <c r="P155" s="1051"/>
      <c r="Q155" s="1051"/>
      <c r="R155" s="1051"/>
      <c r="S155" s="1051"/>
      <c r="T155" s="1051"/>
      <c r="U155" s="1051"/>
      <c r="V155" s="1049"/>
      <c r="W155" s="1049"/>
      <c r="X155" s="1052"/>
      <c r="AE155" s="368"/>
    </row>
    <row r="156" spans="1:31" ht="43.5" x14ac:dyDescent="0.2">
      <c r="A156" s="289" t="s">
        <v>41</v>
      </c>
      <c r="B156" s="290" t="s">
        <v>111</v>
      </c>
      <c r="C156" s="298" t="s">
        <v>117</v>
      </c>
      <c r="D156" s="467"/>
      <c r="E156" s="465"/>
      <c r="F156" s="465"/>
      <c r="G156" s="466"/>
      <c r="H156" s="465"/>
      <c r="I156" s="465"/>
      <c r="J156" s="466"/>
      <c r="K156" s="465"/>
      <c r="L156" s="465"/>
      <c r="M156" s="466"/>
      <c r="N156" s="465"/>
      <c r="O156" s="465"/>
      <c r="P156" s="465"/>
      <c r="Q156" s="466"/>
      <c r="R156" s="465"/>
      <c r="S156" s="465"/>
      <c r="T156" s="465"/>
      <c r="U156" s="465"/>
      <c r="V156" s="466"/>
      <c r="W156" s="465"/>
      <c r="X156" s="468"/>
      <c r="AE156" s="368"/>
    </row>
    <row r="157" spans="1:31" x14ac:dyDescent="0.2">
      <c r="A157" s="329" t="s">
        <v>10</v>
      </c>
      <c r="B157" s="551" t="s">
        <v>54</v>
      </c>
      <c r="C157" s="551"/>
      <c r="D157" s="1032"/>
      <c r="E157" s="1033"/>
      <c r="F157" s="1033"/>
      <c r="G157" s="1033"/>
      <c r="H157" s="1033"/>
      <c r="I157" s="1033"/>
      <c r="J157" s="1033"/>
      <c r="K157" s="1033"/>
      <c r="L157" s="1033"/>
      <c r="M157" s="1033"/>
      <c r="N157" s="1033"/>
      <c r="O157" s="1033"/>
      <c r="P157" s="1033"/>
      <c r="Q157" s="1033"/>
      <c r="R157" s="1033"/>
      <c r="S157" s="1033"/>
      <c r="T157" s="1033"/>
      <c r="U157" s="1033"/>
      <c r="V157" s="1033"/>
      <c r="W157" s="1033"/>
      <c r="X157" s="1034"/>
      <c r="AE157" s="368"/>
    </row>
    <row r="158" spans="1:31" x14ac:dyDescent="0.2">
      <c r="A158" s="329">
        <v>1</v>
      </c>
      <c r="B158" s="551" t="s">
        <v>118</v>
      </c>
      <c r="C158" s="552" t="s">
        <v>119</v>
      </c>
      <c r="D158" s="354">
        <f>[1]BEVÉTEL!$M$1448</f>
        <v>0</v>
      </c>
      <c r="E158" s="352">
        <f>[1]BEVÉTEL!$N$1448</f>
        <v>0</v>
      </c>
      <c r="F158" s="352">
        <f>[1]BEVÉTEL!$O$1448</f>
        <v>0</v>
      </c>
      <c r="G158" s="352">
        <f>[1]BEVÉTEL!$M$1471</f>
        <v>0</v>
      </c>
      <c r="H158" s="352">
        <f>[1]BEVÉTEL!$N$1471</f>
        <v>0</v>
      </c>
      <c r="I158" s="352">
        <f>[1]BEVÉTEL!$O$1471</f>
        <v>0</v>
      </c>
      <c r="J158" s="352">
        <f>[1]BEVÉTEL!$M$1496</f>
        <v>0</v>
      </c>
      <c r="K158" s="352">
        <f>[1]BEVÉTEL!$N$1496</f>
        <v>0</v>
      </c>
      <c r="L158" s="352">
        <f>[1]BEVÉTEL!$O$1496</f>
        <v>0</v>
      </c>
      <c r="M158" s="352">
        <f>[1]BEVÉTEL!$M$1521</f>
        <v>0</v>
      </c>
      <c r="N158" s="352">
        <f>[1]BEVÉTEL!$N$1521</f>
        <v>0</v>
      </c>
      <c r="O158" s="352">
        <f>[1]BEVÉTEL!$O$1521</f>
        <v>0</v>
      </c>
      <c r="P158" s="352">
        <f>[1]BEVÉTEL!$M$1548</f>
        <v>0</v>
      </c>
      <c r="Q158" s="352">
        <f>[1]BEVÉTEL!$N$1548</f>
        <v>0</v>
      </c>
      <c r="R158" s="352">
        <f>[1]BEVÉTEL!$O$1548</f>
        <v>0</v>
      </c>
      <c r="S158" s="352">
        <f>[1]BEVÉTEL!$M$1571</f>
        <v>0</v>
      </c>
      <c r="T158" s="352">
        <f>[1]BEVÉTEL!$N$1571</f>
        <v>0</v>
      </c>
      <c r="U158" s="352">
        <f>[1]BEVÉTEL!$O$1571</f>
        <v>0</v>
      </c>
      <c r="V158" s="352">
        <f>[1]BEVÉTEL!$M$1596</f>
        <v>0</v>
      </c>
      <c r="W158" s="352">
        <f>[1]BEVÉTEL!$N$1596</f>
        <v>0</v>
      </c>
      <c r="X158" s="355">
        <f>[1]BEVÉTEL!$O$1596</f>
        <v>0</v>
      </c>
      <c r="AE158" s="368"/>
    </row>
    <row r="159" spans="1:31" ht="17.25" customHeight="1" x14ac:dyDescent="0.2">
      <c r="A159" s="329"/>
      <c r="B159" s="551" t="s">
        <v>120</v>
      </c>
      <c r="C159" s="552"/>
      <c r="D159" s="354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5"/>
      <c r="AE159" s="368"/>
    </row>
    <row r="160" spans="1:31" x14ac:dyDescent="0.2">
      <c r="A160" s="329">
        <v>2</v>
      </c>
      <c r="B160" s="551" t="s">
        <v>56</v>
      </c>
      <c r="C160" s="552" t="s">
        <v>121</v>
      </c>
      <c r="D160" s="354">
        <f>[1]BEVÉTEL!$BU$1448</f>
        <v>0</v>
      </c>
      <c r="E160" s="352">
        <f>[1]BEVÉTEL!$BV$1448</f>
        <v>0</v>
      </c>
      <c r="F160" s="352">
        <f>[1]BEVÉTEL!$BW$1448</f>
        <v>0</v>
      </c>
      <c r="G160" s="352">
        <f>[1]BEVÉTEL!$BU$1471</f>
        <v>0</v>
      </c>
      <c r="H160" s="352">
        <f>[1]BEVÉTEL!$BV$1471</f>
        <v>0</v>
      </c>
      <c r="I160" s="352">
        <f>[1]BEVÉTEL!$BW$1471</f>
        <v>0</v>
      </c>
      <c r="J160" s="352">
        <f>[1]BEVÉTEL!$BU$1496</f>
        <v>0</v>
      </c>
      <c r="K160" s="352">
        <f>[1]BEVÉTEL!$BV$1496</f>
        <v>0</v>
      </c>
      <c r="L160" s="352">
        <f>[1]BEVÉTEL!$BW$1496</f>
        <v>0</v>
      </c>
      <c r="M160" s="352">
        <f>[1]BEVÉTEL!$BU$1521</f>
        <v>0</v>
      </c>
      <c r="N160" s="352">
        <f>[1]BEVÉTEL!$BV$1521</f>
        <v>0</v>
      </c>
      <c r="O160" s="352">
        <f>[1]BEVÉTEL!$BW$1521</f>
        <v>0</v>
      </c>
      <c r="P160" s="352">
        <f>[1]BEVÉTEL!$BU$1548</f>
        <v>0</v>
      </c>
      <c r="Q160" s="352">
        <f>[1]BEVÉTEL!$BV$1548</f>
        <v>0</v>
      </c>
      <c r="R160" s="352">
        <f>[1]BEVÉTEL!$BW$1548</f>
        <v>0</v>
      </c>
      <c r="S160" s="352">
        <f>[1]BEVÉTEL!$BU$1571</f>
        <v>0</v>
      </c>
      <c r="T160" s="352">
        <f>[1]BEVÉTEL!$BV$1571</f>
        <v>0</v>
      </c>
      <c r="U160" s="352">
        <f>[1]BEVÉTEL!$BW$1571</f>
        <v>0</v>
      </c>
      <c r="V160" s="352">
        <f>[1]BEVÉTEL!$BU$1596</f>
        <v>0</v>
      </c>
      <c r="W160" s="352">
        <f>[1]BEVÉTEL!$BV$1596</f>
        <v>0</v>
      </c>
      <c r="X160" s="355">
        <f>[1]BEVÉTEL!$BW$1596</f>
        <v>0</v>
      </c>
      <c r="AE160" s="368"/>
    </row>
    <row r="161" spans="1:31" x14ac:dyDescent="0.2">
      <c r="A161" s="329">
        <v>3</v>
      </c>
      <c r="B161" s="551" t="s">
        <v>122</v>
      </c>
      <c r="C161" s="552" t="s">
        <v>123</v>
      </c>
      <c r="D161" s="354">
        <f>[1]BEVÉTEL!$AB$1448</f>
        <v>0</v>
      </c>
      <c r="E161" s="352">
        <f>[1]BEVÉTEL!$AC$1448</f>
        <v>0</v>
      </c>
      <c r="F161" s="352">
        <f>[1]BEVÉTEL!$AD$1448</f>
        <v>0</v>
      </c>
      <c r="G161" s="352">
        <f>[1]BEVÉTEL!$AB$1471</f>
        <v>0</v>
      </c>
      <c r="H161" s="352">
        <f>[1]BEVÉTEL!$AC$1471</f>
        <v>0</v>
      </c>
      <c r="I161" s="352">
        <f>[1]BEVÉTEL!$AD$1471</f>
        <v>0</v>
      </c>
      <c r="J161" s="352">
        <f>[1]BEVÉTEL!$AB$1496</f>
        <v>0</v>
      </c>
      <c r="K161" s="352">
        <f>[1]BEVÉTEL!$AC$1496</f>
        <v>0</v>
      </c>
      <c r="L161" s="352">
        <f>[1]BEVÉTEL!$AD$1496</f>
        <v>0</v>
      </c>
      <c r="M161" s="352">
        <f>[1]BEVÉTEL!$AB$1521</f>
        <v>0</v>
      </c>
      <c r="N161" s="352">
        <f>[1]BEVÉTEL!$AC$1521</f>
        <v>0</v>
      </c>
      <c r="O161" s="352">
        <f>[1]BEVÉTEL!$AD$1521</f>
        <v>0</v>
      </c>
      <c r="P161" s="352">
        <f>[1]BEVÉTEL!$AB$1548</f>
        <v>0</v>
      </c>
      <c r="Q161" s="352">
        <f>[1]BEVÉTEL!$AC$1548</f>
        <v>0</v>
      </c>
      <c r="R161" s="352">
        <f>[1]BEVÉTEL!$AD$1548</f>
        <v>0</v>
      </c>
      <c r="S161" s="352">
        <f>[1]BEVÉTEL!$AB$1571</f>
        <v>0</v>
      </c>
      <c r="T161" s="352">
        <f>[1]BEVÉTEL!$AC$1571</f>
        <v>0</v>
      </c>
      <c r="U161" s="352">
        <f>[1]BEVÉTEL!$AD$1571</f>
        <v>0</v>
      </c>
      <c r="V161" s="352">
        <f>[1]BEVÉTEL!$AB$1596</f>
        <v>0</v>
      </c>
      <c r="W161" s="352">
        <f>[1]BEVÉTEL!$AC$1596</f>
        <v>0</v>
      </c>
      <c r="X161" s="355">
        <f>[1]BEVÉTEL!$AD$1596</f>
        <v>0</v>
      </c>
      <c r="AE161" s="368"/>
    </row>
    <row r="162" spans="1:31" x14ac:dyDescent="0.2">
      <c r="A162" s="329">
        <v>4</v>
      </c>
      <c r="B162" s="551" t="s">
        <v>124</v>
      </c>
      <c r="C162" s="552" t="s">
        <v>125</v>
      </c>
      <c r="D162" s="354">
        <f>[1]BEVÉTEL!$BL$1448</f>
        <v>0</v>
      </c>
      <c r="E162" s="357">
        <f>[1]BEVÉTEL!$BM$1448</f>
        <v>0</v>
      </c>
      <c r="F162" s="357">
        <f>[1]BEVÉTEL!$BN$1448</f>
        <v>0</v>
      </c>
      <c r="G162" s="352">
        <f>[1]BEVÉTEL!$BL$1471</f>
        <v>0</v>
      </c>
      <c r="H162" s="357">
        <f>[1]BEVÉTEL!$BM$1471</f>
        <v>0</v>
      </c>
      <c r="I162" s="357">
        <f>[1]BEVÉTEL!$BN$1471</f>
        <v>0</v>
      </c>
      <c r="J162" s="352">
        <f>[1]BEVÉTEL!$BL$1496</f>
        <v>0</v>
      </c>
      <c r="K162" s="357">
        <f>[1]BEVÉTEL!$BM$1496</f>
        <v>0</v>
      </c>
      <c r="L162" s="357">
        <f>[1]BEVÉTEL!$BN$1496</f>
        <v>0</v>
      </c>
      <c r="M162" s="352">
        <f>[1]BEVÉTEL!$BL$1521</f>
        <v>0</v>
      </c>
      <c r="N162" s="357">
        <f>[1]BEVÉTEL!$BM$1521</f>
        <v>0</v>
      </c>
      <c r="O162" s="357">
        <f>[1]BEVÉTEL!$BN$1521</f>
        <v>0</v>
      </c>
      <c r="P162" s="352">
        <f>[1]BEVÉTEL!$BL$1548</f>
        <v>0</v>
      </c>
      <c r="Q162" s="357">
        <f>[1]BEVÉTEL!$BM$1548</f>
        <v>0</v>
      </c>
      <c r="R162" s="357">
        <f>[1]BEVÉTEL!$BN$1548</f>
        <v>0</v>
      </c>
      <c r="S162" s="352">
        <f>[1]BEVÉTEL!$BL$1571</f>
        <v>0</v>
      </c>
      <c r="T162" s="357">
        <f>[1]BEVÉTEL!$BM$1571</f>
        <v>0</v>
      </c>
      <c r="U162" s="357">
        <f>[1]BEVÉTEL!$BN$1571</f>
        <v>0</v>
      </c>
      <c r="V162" s="352">
        <f>[1]BEVÉTEL!$BL$1596</f>
        <v>0</v>
      </c>
      <c r="W162" s="357">
        <f>[1]BEVÉTEL!$BM$1596</f>
        <v>0</v>
      </c>
      <c r="X162" s="359">
        <f>[1]BEVÉTEL!$BN$1596</f>
        <v>0</v>
      </c>
      <c r="AE162" s="368"/>
    </row>
    <row r="163" spans="1:31" x14ac:dyDescent="0.2">
      <c r="A163" s="329"/>
      <c r="B163" s="553" t="s">
        <v>60</v>
      </c>
      <c r="C163" s="554"/>
      <c r="D163" s="361">
        <f t="shared" ref="D163:F163" si="32">SUM(D160:D162,D158)</f>
        <v>0</v>
      </c>
      <c r="E163" s="357">
        <f t="shared" si="32"/>
        <v>0</v>
      </c>
      <c r="F163" s="357">
        <f t="shared" si="32"/>
        <v>0</v>
      </c>
      <c r="G163" s="357">
        <f t="shared" ref="G163:I163" si="33">SUM(G160:G162,G158)</f>
        <v>0</v>
      </c>
      <c r="H163" s="357">
        <f t="shared" si="33"/>
        <v>0</v>
      </c>
      <c r="I163" s="357">
        <f t="shared" si="33"/>
        <v>0</v>
      </c>
      <c r="J163" s="357">
        <f>SUM(J160:J162,J158)</f>
        <v>0</v>
      </c>
      <c r="K163" s="357">
        <f>SUM(K160:K162,K158)</f>
        <v>0</v>
      </c>
      <c r="L163" s="357">
        <f>SUM(L160:L162,L158)</f>
        <v>0</v>
      </c>
      <c r="M163" s="357">
        <f t="shared" ref="M163:X163" si="34">SUM(M160:M162,M158)</f>
        <v>0</v>
      </c>
      <c r="N163" s="357">
        <f t="shared" si="34"/>
        <v>0</v>
      </c>
      <c r="O163" s="357">
        <f t="shared" si="34"/>
        <v>0</v>
      </c>
      <c r="P163" s="357">
        <f t="shared" si="34"/>
        <v>0</v>
      </c>
      <c r="Q163" s="357">
        <f t="shared" si="34"/>
        <v>0</v>
      </c>
      <c r="R163" s="357">
        <f t="shared" si="34"/>
        <v>0</v>
      </c>
      <c r="S163" s="357">
        <f t="shared" si="34"/>
        <v>0</v>
      </c>
      <c r="T163" s="357">
        <f t="shared" si="34"/>
        <v>0</v>
      </c>
      <c r="U163" s="357">
        <f t="shared" si="34"/>
        <v>0</v>
      </c>
      <c r="V163" s="357">
        <f t="shared" si="34"/>
        <v>0</v>
      </c>
      <c r="W163" s="357">
        <f t="shared" si="34"/>
        <v>0</v>
      </c>
      <c r="X163" s="359">
        <f t="shared" si="34"/>
        <v>0</v>
      </c>
      <c r="AE163" s="368"/>
    </row>
    <row r="164" spans="1:31" ht="24" customHeight="1" x14ac:dyDescent="0.2">
      <c r="A164" s="329" t="s">
        <v>50</v>
      </c>
      <c r="B164" s="551" t="s">
        <v>61</v>
      </c>
      <c r="C164" s="552"/>
      <c r="D164" s="1032"/>
      <c r="E164" s="1033"/>
      <c r="F164" s="1033"/>
      <c r="G164" s="1033"/>
      <c r="H164" s="1033"/>
      <c r="I164" s="1033"/>
      <c r="J164" s="1033"/>
      <c r="K164" s="1033"/>
      <c r="L164" s="1033"/>
      <c r="M164" s="1033"/>
      <c r="N164" s="1033"/>
      <c r="O164" s="1033"/>
      <c r="P164" s="1033"/>
      <c r="Q164" s="1033"/>
      <c r="R164" s="1033"/>
      <c r="S164" s="1033"/>
      <c r="T164" s="1033"/>
      <c r="U164" s="1033"/>
      <c r="V164" s="1033"/>
      <c r="W164" s="1033"/>
      <c r="X164" s="1034"/>
      <c r="AE164" s="368"/>
    </row>
    <row r="165" spans="1:31" ht="22.5" x14ac:dyDescent="0.2">
      <c r="A165" s="329">
        <v>5</v>
      </c>
      <c r="B165" s="551" t="s">
        <v>70</v>
      </c>
      <c r="C165" s="552" t="s">
        <v>126</v>
      </c>
      <c r="D165" s="354">
        <f>[1]BEVÉTEL!$CM$1448</f>
        <v>0</v>
      </c>
      <c r="E165" s="352">
        <f>[1]BEVÉTEL!$CN$1448</f>
        <v>4000000</v>
      </c>
      <c r="F165" s="352">
        <f>[1]BEVÉTEL!$CO$1448</f>
        <v>0</v>
      </c>
      <c r="G165" s="352">
        <f>[1]BEVÉTEL!$CM$1471</f>
        <v>31244910</v>
      </c>
      <c r="H165" s="352">
        <f>[1]BEVÉTEL!$CN$1471</f>
        <v>0</v>
      </c>
      <c r="I165" s="352">
        <f>[1]BEVÉTEL!$CO$1471</f>
        <v>0</v>
      </c>
      <c r="J165" s="352">
        <f>[1]BEVÉTEL!$CM$1496</f>
        <v>2407158</v>
      </c>
      <c r="K165" s="352">
        <f>[1]BEVÉTEL!$CN$1496</f>
        <v>0</v>
      </c>
      <c r="L165" s="352">
        <f>[1]BEVÉTEL!$CO$1496</f>
        <v>0</v>
      </c>
      <c r="M165" s="352">
        <f>[1]BEVÉTEL!$CM$1521</f>
        <v>0</v>
      </c>
      <c r="N165" s="352">
        <f>[1]BEVÉTEL!$CN$1521</f>
        <v>0</v>
      </c>
      <c r="O165" s="352">
        <f>[1]BEVÉTEL!$CO$1521</f>
        <v>0</v>
      </c>
      <c r="P165" s="352">
        <f>[1]BEVÉTEL!$CM$1548</f>
        <v>0</v>
      </c>
      <c r="Q165" s="352">
        <f>[1]BEVÉTEL!$CN$1548</f>
        <v>0</v>
      </c>
      <c r="R165" s="352">
        <f>[1]BEVÉTEL!$CO$1548</f>
        <v>0</v>
      </c>
      <c r="S165" s="352">
        <f>[1]BEVÉTEL!$CM$1571</f>
        <v>0</v>
      </c>
      <c r="T165" s="352">
        <f>[1]BEVÉTEL!$CN$1571</f>
        <v>0</v>
      </c>
      <c r="U165" s="352">
        <f>[1]BEVÉTEL!$CO$1571</f>
        <v>0</v>
      </c>
      <c r="V165" s="352">
        <f>[1]BEVÉTEL!$CM$1596</f>
        <v>0</v>
      </c>
      <c r="W165" s="352">
        <f>[1]BEVÉTEL!$CN$1596</f>
        <v>0</v>
      </c>
      <c r="X165" s="355">
        <f>[1]BEVÉTEL!$CO$1596</f>
        <v>0</v>
      </c>
      <c r="AE165" s="368"/>
    </row>
    <row r="166" spans="1:31" x14ac:dyDescent="0.2">
      <c r="A166" s="329">
        <v>6</v>
      </c>
      <c r="B166" s="551" t="s">
        <v>127</v>
      </c>
      <c r="C166" s="552" t="s">
        <v>128</v>
      </c>
      <c r="D166" s="354">
        <f>[1]BEVÉTEL!$CY$1448</f>
        <v>0</v>
      </c>
      <c r="E166" s="352">
        <f>[1]BEVÉTEL!$CZ$1448</f>
        <v>0</v>
      </c>
      <c r="F166" s="352">
        <f>[1]BEVÉTEL!$DA$1448</f>
        <v>0</v>
      </c>
      <c r="G166" s="352">
        <f>[1]BEVÉTEL!$CY$1471</f>
        <v>0</v>
      </c>
      <c r="H166" s="352">
        <f>[1]BEVÉTEL!$CZ$1471</f>
        <v>0</v>
      </c>
      <c r="I166" s="352">
        <f>[1]BEVÉTEL!$DA$1471</f>
        <v>0</v>
      </c>
      <c r="J166" s="352">
        <f>[1]BEVÉTEL!$CY$1496</f>
        <v>0</v>
      </c>
      <c r="K166" s="352">
        <f>[1]BEVÉTEL!$CZ$1496</f>
        <v>0</v>
      </c>
      <c r="L166" s="352">
        <f>[1]BEVÉTEL!$DA$1496</f>
        <v>0</v>
      </c>
      <c r="M166" s="352">
        <f>[1]BEVÉTEL!$CY$1521</f>
        <v>0</v>
      </c>
      <c r="N166" s="352">
        <f>[1]BEVÉTEL!$CZ$1521</f>
        <v>0</v>
      </c>
      <c r="O166" s="352">
        <f>[1]BEVÉTEL!$DA$1521</f>
        <v>0</v>
      </c>
      <c r="P166" s="352">
        <f>[1]BEVÉTEL!$CY$1548</f>
        <v>0</v>
      </c>
      <c r="Q166" s="352">
        <f>[1]BEVÉTEL!$CZ$1548</f>
        <v>0</v>
      </c>
      <c r="R166" s="352">
        <f>[1]BEVÉTEL!$DA$1548</f>
        <v>0</v>
      </c>
      <c r="S166" s="352">
        <f>[1]BEVÉTEL!$CY$1571</f>
        <v>0</v>
      </c>
      <c r="T166" s="352">
        <f>[1]BEVÉTEL!$CZ$1571</f>
        <v>0</v>
      </c>
      <c r="U166" s="352">
        <f>[1]BEVÉTEL!$DA$1571</f>
        <v>0</v>
      </c>
      <c r="V166" s="352">
        <f>[1]BEVÉTEL!$CY$1596</f>
        <v>0</v>
      </c>
      <c r="W166" s="352">
        <f>[1]BEVÉTEL!$CZ$1596</f>
        <v>0</v>
      </c>
      <c r="X166" s="355">
        <f>[1]BEVÉTEL!$DA$1596</f>
        <v>0</v>
      </c>
    </row>
    <row r="167" spans="1:31" ht="22.5" x14ac:dyDescent="0.2">
      <c r="A167" s="329">
        <v>7</v>
      </c>
      <c r="B167" s="551" t="s">
        <v>72</v>
      </c>
      <c r="C167" s="552" t="s">
        <v>129</v>
      </c>
      <c r="D167" s="354">
        <f>[1]BEVÉTEL!$DQ$1448</f>
        <v>0</v>
      </c>
      <c r="E167" s="352">
        <f>[1]BEVÉTEL!$DR$1448</f>
        <v>0</v>
      </c>
      <c r="F167" s="352">
        <f>[1]BEVÉTEL!$DS$1448</f>
        <v>0</v>
      </c>
      <c r="G167" s="352">
        <f>[1]BEVÉTEL!$DQ$1471</f>
        <v>0</v>
      </c>
      <c r="H167" s="352">
        <f>[1]BEVÉTEL!$DR$1471</f>
        <v>0</v>
      </c>
      <c r="I167" s="352">
        <f>[1]BEVÉTEL!$DS$1471</f>
        <v>0</v>
      </c>
      <c r="J167" s="352">
        <f>[1]BEVÉTEL!$DQ$1496</f>
        <v>0</v>
      </c>
      <c r="K167" s="352">
        <f>[1]BEVÉTEL!$DR$1496</f>
        <v>0</v>
      </c>
      <c r="L167" s="352">
        <f>[1]BEVÉTEL!$DS$1496</f>
        <v>0</v>
      </c>
      <c r="M167" s="352">
        <f>[1]BEVÉTEL!$DQ$1521</f>
        <v>0</v>
      </c>
      <c r="N167" s="352">
        <f>[1]BEVÉTEL!$DR$1521</f>
        <v>0</v>
      </c>
      <c r="O167" s="352">
        <f>[1]BEVÉTEL!$DS$1521</f>
        <v>0</v>
      </c>
      <c r="P167" s="352">
        <f>[1]BEVÉTEL!$DQ$1548</f>
        <v>0</v>
      </c>
      <c r="Q167" s="352">
        <f>[1]BEVÉTEL!$DR$1548</f>
        <v>0</v>
      </c>
      <c r="R167" s="352">
        <f>[1]BEVÉTEL!$DS$1548</f>
        <v>0</v>
      </c>
      <c r="S167" s="352">
        <f>[1]BEVÉTEL!$DQ$1571</f>
        <v>0</v>
      </c>
      <c r="T167" s="352">
        <f>[1]BEVÉTEL!$DR$1571</f>
        <v>0</v>
      </c>
      <c r="U167" s="352">
        <f>[1]BEVÉTEL!$DS$1571</f>
        <v>0</v>
      </c>
      <c r="V167" s="352">
        <f>[1]BEVÉTEL!$DQ$1596</f>
        <v>0</v>
      </c>
      <c r="W167" s="352">
        <f>[1]BEVÉTEL!$DR$1596</f>
        <v>0</v>
      </c>
      <c r="X167" s="355">
        <f>[1]BEVÉTEL!$DS$1596</f>
        <v>0</v>
      </c>
    </row>
    <row r="168" spans="1:31" x14ac:dyDescent="0.2">
      <c r="A168" s="329"/>
      <c r="B168" s="553" t="s">
        <v>68</v>
      </c>
      <c r="C168" s="554"/>
      <c r="D168" s="361">
        <f t="shared" ref="D168:F168" si="35">SUM(D165:D167)</f>
        <v>0</v>
      </c>
      <c r="E168" s="357">
        <f t="shared" si="35"/>
        <v>4000000</v>
      </c>
      <c r="F168" s="357">
        <f t="shared" si="35"/>
        <v>0</v>
      </c>
      <c r="G168" s="357">
        <f t="shared" ref="G168:I168" si="36">SUM(G165:G167)</f>
        <v>31244910</v>
      </c>
      <c r="H168" s="357">
        <f t="shared" si="36"/>
        <v>0</v>
      </c>
      <c r="I168" s="357">
        <f t="shared" si="36"/>
        <v>0</v>
      </c>
      <c r="J168" s="357">
        <f>SUM(J165:J167)</f>
        <v>2407158</v>
      </c>
      <c r="K168" s="357">
        <f>SUM(K165:K167)</f>
        <v>0</v>
      </c>
      <c r="L168" s="357">
        <f>SUM(L165:L167)</f>
        <v>0</v>
      </c>
      <c r="M168" s="357">
        <f t="shared" ref="M168:X168" si="37">SUM(M165:M167)</f>
        <v>0</v>
      </c>
      <c r="N168" s="357">
        <f t="shared" si="37"/>
        <v>0</v>
      </c>
      <c r="O168" s="357">
        <f t="shared" si="37"/>
        <v>0</v>
      </c>
      <c r="P168" s="357">
        <f t="shared" si="37"/>
        <v>0</v>
      </c>
      <c r="Q168" s="357">
        <f t="shared" si="37"/>
        <v>0</v>
      </c>
      <c r="R168" s="357">
        <f t="shared" si="37"/>
        <v>0</v>
      </c>
      <c r="S168" s="357">
        <f t="shared" si="37"/>
        <v>0</v>
      </c>
      <c r="T168" s="357">
        <f t="shared" si="37"/>
        <v>0</v>
      </c>
      <c r="U168" s="357">
        <f t="shared" si="37"/>
        <v>0</v>
      </c>
      <c r="V168" s="357">
        <f t="shared" si="37"/>
        <v>0</v>
      </c>
      <c r="W168" s="357">
        <f t="shared" si="37"/>
        <v>0</v>
      </c>
      <c r="X168" s="359">
        <f t="shared" si="37"/>
        <v>0</v>
      </c>
    </row>
    <row r="169" spans="1:31" ht="15" customHeight="1" x14ac:dyDescent="0.2">
      <c r="A169" s="329" t="s">
        <v>52</v>
      </c>
      <c r="B169" s="551" t="s">
        <v>84</v>
      </c>
      <c r="C169" s="552"/>
      <c r="D169" s="1032"/>
      <c r="E169" s="1033"/>
      <c r="F169" s="1033"/>
      <c r="G169" s="1033"/>
      <c r="H169" s="1033"/>
      <c r="I169" s="1033"/>
      <c r="J169" s="1033"/>
      <c r="K169" s="1033"/>
      <c r="L169" s="1033"/>
      <c r="M169" s="1033"/>
      <c r="N169" s="1033"/>
      <c r="O169" s="1033"/>
      <c r="P169" s="1033"/>
      <c r="Q169" s="1033"/>
      <c r="R169" s="1033"/>
      <c r="S169" s="1033"/>
      <c r="T169" s="1033"/>
      <c r="U169" s="1033"/>
      <c r="V169" s="1033"/>
      <c r="W169" s="1033"/>
      <c r="X169" s="1034"/>
    </row>
    <row r="170" spans="1:31" x14ac:dyDescent="0.2">
      <c r="A170" s="329"/>
      <c r="B170" s="551" t="s">
        <v>79</v>
      </c>
      <c r="C170" s="552"/>
      <c r="D170" s="1032"/>
      <c r="E170" s="1033"/>
      <c r="F170" s="1033"/>
      <c r="G170" s="1033"/>
      <c r="H170" s="1033"/>
      <c r="I170" s="1033"/>
      <c r="J170" s="1033"/>
      <c r="K170" s="1033"/>
      <c r="L170" s="1033"/>
      <c r="M170" s="1033"/>
      <c r="N170" s="1033"/>
      <c r="O170" s="1033"/>
      <c r="P170" s="1033"/>
      <c r="Q170" s="1033"/>
      <c r="R170" s="1033"/>
      <c r="S170" s="1033"/>
      <c r="T170" s="1033"/>
      <c r="U170" s="1033"/>
      <c r="V170" s="1033"/>
      <c r="W170" s="1033"/>
      <c r="X170" s="1034"/>
    </row>
    <row r="171" spans="1:31" x14ac:dyDescent="0.2">
      <c r="A171" s="329">
        <v>8</v>
      </c>
      <c r="B171" s="551" t="s">
        <v>77</v>
      </c>
      <c r="C171" s="552" t="s">
        <v>130</v>
      </c>
      <c r="D171" s="354">
        <f>[1]BEVÉTEL!$EO$1448</f>
        <v>0</v>
      </c>
      <c r="E171" s="352">
        <f>[1]BEVÉTEL!$EP$1448</f>
        <v>0</v>
      </c>
      <c r="F171" s="352">
        <f>[1]BEVÉTEL!$EQ$1448</f>
        <v>0</v>
      </c>
      <c r="G171" s="352">
        <f>[1]BEVÉTEL!$EO$1471</f>
        <v>0</v>
      </c>
      <c r="H171" s="352">
        <f>[1]BEVÉTEL!$EP$1471</f>
        <v>0</v>
      </c>
      <c r="I171" s="352">
        <f>[1]BEVÉTEL!$EQ$1471</f>
        <v>0</v>
      </c>
      <c r="J171" s="352">
        <f>[1]BEVÉTEL!$EO$1496</f>
        <v>0</v>
      </c>
      <c r="K171" s="352">
        <f>[1]BEVÉTEL!$EP$1496</f>
        <v>0</v>
      </c>
      <c r="L171" s="352">
        <f>[1]BEVÉTEL!$EQ$1496</f>
        <v>0</v>
      </c>
      <c r="M171" s="352">
        <f>[1]BEVÉTEL!$EO$1521</f>
        <v>0</v>
      </c>
      <c r="N171" s="352">
        <f>[1]BEVÉTEL!$EP$1521</f>
        <v>0</v>
      </c>
      <c r="O171" s="352">
        <f>[1]BEVÉTEL!$EQ$1521</f>
        <v>0</v>
      </c>
      <c r="P171" s="352">
        <f>[1]BEVÉTEL!$EO$1548</f>
        <v>0</v>
      </c>
      <c r="Q171" s="352">
        <f>[1]BEVÉTEL!$EP$1548</f>
        <v>0</v>
      </c>
      <c r="R171" s="352">
        <f>[1]BEVÉTEL!$EQ$1548</f>
        <v>0</v>
      </c>
      <c r="S171" s="352">
        <f>[1]BEVÉTEL!$EO$1571</f>
        <v>0</v>
      </c>
      <c r="T171" s="352">
        <f>[1]BEVÉTEL!$EP$1571</f>
        <v>0</v>
      </c>
      <c r="U171" s="352">
        <f>[1]BEVÉTEL!$EQ$1571</f>
        <v>0</v>
      </c>
      <c r="V171" s="352">
        <f>[1]BEVÉTEL!$EO$1596</f>
        <v>0</v>
      </c>
      <c r="W171" s="352">
        <f>[1]BEVÉTEL!$EP$1596</f>
        <v>0</v>
      </c>
      <c r="X171" s="355">
        <f>[1]BEVÉTEL!$EQ$1596</f>
        <v>0</v>
      </c>
    </row>
    <row r="172" spans="1:31" x14ac:dyDescent="0.2">
      <c r="A172" s="329">
        <v>9</v>
      </c>
      <c r="B172" s="551" t="s">
        <v>78</v>
      </c>
      <c r="C172" s="552" t="s">
        <v>130</v>
      </c>
      <c r="D172" s="354">
        <f>[1]BEVÉTEL!$EU$1448</f>
        <v>0</v>
      </c>
      <c r="E172" s="352">
        <f>[1]BEVÉTEL!$EV$1448</f>
        <v>0</v>
      </c>
      <c r="F172" s="352">
        <f>[1]BEVÉTEL!$EW$1448</f>
        <v>0</v>
      </c>
      <c r="G172" s="352">
        <f>[1]BEVÉTEL!$EU$1471</f>
        <v>0</v>
      </c>
      <c r="H172" s="352">
        <f>[1]BEVÉTEL!$EV$1471</f>
        <v>0</v>
      </c>
      <c r="I172" s="352">
        <f>[1]BEVÉTEL!$EW$1471</f>
        <v>0</v>
      </c>
      <c r="J172" s="352">
        <f>[1]BEVÉTEL!$EU$1496</f>
        <v>0</v>
      </c>
      <c r="K172" s="352">
        <f>[1]BEVÉTEL!$EV$1496</f>
        <v>0</v>
      </c>
      <c r="L172" s="352">
        <f>[1]BEVÉTEL!$EW$1496</f>
        <v>0</v>
      </c>
      <c r="M172" s="352">
        <f>[1]BEVÉTEL!$EU$1521</f>
        <v>0</v>
      </c>
      <c r="N172" s="352">
        <f>[1]BEVÉTEL!$EV$1521</f>
        <v>0</v>
      </c>
      <c r="O172" s="352">
        <f>[1]BEVÉTEL!$EW$1521</f>
        <v>0</v>
      </c>
      <c r="P172" s="352">
        <f>[1]BEVÉTEL!$EU$1548</f>
        <v>0</v>
      </c>
      <c r="Q172" s="352">
        <f>[1]BEVÉTEL!$EV$1548</f>
        <v>0</v>
      </c>
      <c r="R172" s="352">
        <f>[1]BEVÉTEL!$EW$1548</f>
        <v>0</v>
      </c>
      <c r="S172" s="352">
        <f>[1]BEVÉTEL!$EU$1571</f>
        <v>0</v>
      </c>
      <c r="T172" s="352">
        <f>[1]BEVÉTEL!$EV$1571</f>
        <v>0</v>
      </c>
      <c r="U172" s="352">
        <f>[1]BEVÉTEL!$EW$1571</f>
        <v>0</v>
      </c>
      <c r="V172" s="352">
        <f>[1]BEVÉTEL!$EU$1596</f>
        <v>0</v>
      </c>
      <c r="W172" s="352">
        <f>[1]BEVÉTEL!$EV$1596</f>
        <v>0</v>
      </c>
      <c r="X172" s="355">
        <f>[1]BEVÉTEL!$EW$1596</f>
        <v>0</v>
      </c>
    </row>
    <row r="173" spans="1:31" x14ac:dyDescent="0.2">
      <c r="A173" s="329"/>
      <c r="B173" s="551" t="s">
        <v>80</v>
      </c>
      <c r="C173" s="552"/>
      <c r="D173" s="1032"/>
      <c r="E173" s="1033"/>
      <c r="F173" s="1033"/>
      <c r="G173" s="1033"/>
      <c r="H173" s="1033"/>
      <c r="I173" s="1033"/>
      <c r="J173" s="1033"/>
      <c r="K173" s="1033"/>
      <c r="L173" s="1033"/>
      <c r="M173" s="1033"/>
      <c r="N173" s="1033"/>
      <c r="O173" s="1033"/>
      <c r="P173" s="1033"/>
      <c r="Q173" s="1033"/>
      <c r="R173" s="1033"/>
      <c r="S173" s="1033"/>
      <c r="T173" s="1033"/>
      <c r="U173" s="1033"/>
      <c r="V173" s="1033"/>
      <c r="W173" s="1033"/>
      <c r="X173" s="1034"/>
    </row>
    <row r="174" spans="1:31" x14ac:dyDescent="0.2">
      <c r="A174" s="329">
        <v>10</v>
      </c>
      <c r="B174" s="551" t="s">
        <v>77</v>
      </c>
      <c r="C174" s="552" t="s">
        <v>130</v>
      </c>
      <c r="D174" s="354">
        <f>[1]BEVÉTEL!$ER$1448</f>
        <v>0</v>
      </c>
      <c r="E174" s="352">
        <f>[1]BEVÉTEL!$ES$1448</f>
        <v>0</v>
      </c>
      <c r="F174" s="352">
        <f>[1]BEVÉTEL!$ET$1448</f>
        <v>0</v>
      </c>
      <c r="G174" s="352">
        <f>[1]BEVÉTEL!$ER$1471</f>
        <v>0</v>
      </c>
      <c r="H174" s="352">
        <f>[1]BEVÉTEL!$ES$1471</f>
        <v>0</v>
      </c>
      <c r="I174" s="352">
        <f>[1]BEVÉTEL!$ET$1471</f>
        <v>0</v>
      </c>
      <c r="J174" s="352">
        <f>[1]BEVÉTEL!$ER$1496</f>
        <v>0</v>
      </c>
      <c r="K174" s="352">
        <f>[1]BEVÉTEL!$ES$1496</f>
        <v>0</v>
      </c>
      <c r="L174" s="352">
        <f>[1]BEVÉTEL!$ET$1496</f>
        <v>0</v>
      </c>
      <c r="M174" s="352">
        <f>[1]BEVÉTEL!$ER$1521</f>
        <v>0</v>
      </c>
      <c r="N174" s="352">
        <f>[1]BEVÉTEL!$ES$1521</f>
        <v>0</v>
      </c>
      <c r="O174" s="352">
        <f>[1]BEVÉTEL!$ET$1521</f>
        <v>0</v>
      </c>
      <c r="P174" s="352">
        <f>[1]BEVÉTEL!$ER$1548</f>
        <v>0</v>
      </c>
      <c r="Q174" s="352">
        <f>[1]BEVÉTEL!$ES$1548</f>
        <v>0</v>
      </c>
      <c r="R174" s="352">
        <f>[1]BEVÉTEL!$ET$1548</f>
        <v>0</v>
      </c>
      <c r="S174" s="352">
        <f>[1]BEVÉTEL!$ER$1571</f>
        <v>0</v>
      </c>
      <c r="T174" s="352">
        <f>[1]BEVÉTEL!$ES$1571</f>
        <v>0</v>
      </c>
      <c r="U174" s="352">
        <f>[1]BEVÉTEL!$ET$1571</f>
        <v>0</v>
      </c>
      <c r="V174" s="352">
        <f>[1]BEVÉTEL!$ER$1596</f>
        <v>0</v>
      </c>
      <c r="W174" s="352">
        <f>[1]BEVÉTEL!$ES$1596</f>
        <v>0</v>
      </c>
      <c r="X174" s="355">
        <f>[1]BEVÉTEL!$ET$1596</f>
        <v>0</v>
      </c>
    </row>
    <row r="175" spans="1:31" x14ac:dyDescent="0.2">
      <c r="A175" s="329">
        <v>11</v>
      </c>
      <c r="B175" s="551" t="s">
        <v>78</v>
      </c>
      <c r="C175" s="552" t="s">
        <v>130</v>
      </c>
      <c r="D175" s="354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55"/>
    </row>
    <row r="176" spans="1:31" x14ac:dyDescent="0.2">
      <c r="A176" s="329"/>
      <c r="B176" s="551" t="s">
        <v>81</v>
      </c>
      <c r="C176" s="552"/>
      <c r="D176" s="1032"/>
      <c r="E176" s="1033"/>
      <c r="F176" s="1033"/>
      <c r="G176" s="1033"/>
      <c r="H176" s="1033"/>
      <c r="I176" s="1033"/>
      <c r="J176" s="1033"/>
      <c r="K176" s="1033"/>
      <c r="L176" s="1033"/>
      <c r="M176" s="1033"/>
      <c r="N176" s="1033"/>
      <c r="O176" s="1033"/>
      <c r="P176" s="1033"/>
      <c r="Q176" s="1033"/>
      <c r="R176" s="1033"/>
      <c r="S176" s="1033"/>
      <c r="T176" s="1033"/>
      <c r="U176" s="1033"/>
      <c r="V176" s="1033"/>
      <c r="W176" s="1033"/>
      <c r="X176" s="1034"/>
    </row>
    <row r="177" spans="1:25" x14ac:dyDescent="0.2">
      <c r="A177" s="329">
        <v>12</v>
      </c>
      <c r="B177" s="551" t="s">
        <v>131</v>
      </c>
      <c r="C177" s="552" t="s">
        <v>137</v>
      </c>
      <c r="D177" s="354">
        <f>[1]BEVÉTEL!$EF$1448</f>
        <v>0</v>
      </c>
      <c r="E177" s="352">
        <f>[1]BEVÉTEL!$EG$1448</f>
        <v>0</v>
      </c>
      <c r="F177" s="352">
        <f>[1]BEVÉTEL!$EH$1448</f>
        <v>0</v>
      </c>
      <c r="G177" s="352">
        <f>[1]BEVÉTEL!$EF$1471</f>
        <v>0</v>
      </c>
      <c r="H177" s="352">
        <f>[1]BEVÉTEL!$EG$1471</f>
        <v>0</v>
      </c>
      <c r="I177" s="352">
        <f>[1]BEVÉTEL!$EH$1471</f>
        <v>0</v>
      </c>
      <c r="J177" s="352">
        <f>[1]BEVÉTEL!$EF$1496</f>
        <v>0</v>
      </c>
      <c r="K177" s="352">
        <f>[1]BEVÉTEL!$EG$1496</f>
        <v>0</v>
      </c>
      <c r="L177" s="352">
        <f>[1]BEVÉTEL!$EH$1496</f>
        <v>0</v>
      </c>
      <c r="M177" s="352">
        <f>[1]BEVÉTEL!$EF$1521</f>
        <v>0</v>
      </c>
      <c r="N177" s="352">
        <f>[1]BEVÉTEL!$EG$1521</f>
        <v>0</v>
      </c>
      <c r="O177" s="352">
        <f>[1]BEVÉTEL!$EH$1521</f>
        <v>0</v>
      </c>
      <c r="P177" s="352">
        <f>[1]BEVÉTEL!$EF$1548</f>
        <v>0</v>
      </c>
      <c r="Q177" s="352">
        <f>[1]BEVÉTEL!$EG$1548</f>
        <v>0</v>
      </c>
      <c r="R177" s="352">
        <f>[1]BEVÉTEL!$EH$1548</f>
        <v>0</v>
      </c>
      <c r="S177" s="352">
        <f>[1]BEVÉTEL!$EF$1571</f>
        <v>0</v>
      </c>
      <c r="T177" s="352">
        <f>[1]BEVÉTEL!$EG$1571</f>
        <v>0</v>
      </c>
      <c r="U177" s="352">
        <f>[1]BEVÉTEL!$EH$1571</f>
        <v>0</v>
      </c>
      <c r="V177" s="352">
        <f>[1]BEVÉTEL!$EF$1596</f>
        <v>0</v>
      </c>
      <c r="W177" s="352">
        <f>[1]BEVÉTEL!$EG$1596</f>
        <v>0</v>
      </c>
      <c r="X177" s="355">
        <f>[1]BEVÉTEL!$EH$1596</f>
        <v>0</v>
      </c>
    </row>
    <row r="178" spans="1:25" x14ac:dyDescent="0.2">
      <c r="A178" s="329">
        <v>13</v>
      </c>
      <c r="B178" s="551" t="s">
        <v>75</v>
      </c>
      <c r="C178" s="552" t="s">
        <v>138</v>
      </c>
      <c r="D178" s="354">
        <f>[1]BEVÉTEL!$EC$1448</f>
        <v>0</v>
      </c>
      <c r="E178" s="352">
        <f>[1]BEVÉTEL!$ED$1448</f>
        <v>0</v>
      </c>
      <c r="F178" s="352">
        <f>[1]BEVÉTEL!$EE$1448</f>
        <v>0</v>
      </c>
      <c r="G178" s="352">
        <f>[1]BEVÉTEL!$EC$1471</f>
        <v>0</v>
      </c>
      <c r="H178" s="352">
        <f>[1]BEVÉTEL!$ED$1471</f>
        <v>0</v>
      </c>
      <c r="I178" s="352">
        <f>[1]BEVÉTEL!$EE$1471</f>
        <v>0</v>
      </c>
      <c r="J178" s="352">
        <f>[1]BEVÉTEL!$EC$1496</f>
        <v>0</v>
      </c>
      <c r="K178" s="352">
        <f>[1]BEVÉTEL!$ED$1496</f>
        <v>0</v>
      </c>
      <c r="L178" s="352">
        <f>[1]BEVÉTEL!$EE$1496</f>
        <v>0</v>
      </c>
      <c r="M178" s="352">
        <f>[1]BEVÉTEL!$EC$1521</f>
        <v>0</v>
      </c>
      <c r="N178" s="352">
        <f>[1]BEVÉTEL!$ED$1521</f>
        <v>0</v>
      </c>
      <c r="O178" s="352">
        <f>[1]BEVÉTEL!$EE$1521</f>
        <v>0</v>
      </c>
      <c r="P178" s="352">
        <f>[1]BEVÉTEL!$EC$1548</f>
        <v>0</v>
      </c>
      <c r="Q178" s="352">
        <f>[1]BEVÉTEL!$ED$1548</f>
        <v>0</v>
      </c>
      <c r="R178" s="352">
        <f>[1]BEVÉTEL!$EE$1548</f>
        <v>0</v>
      </c>
      <c r="S178" s="352">
        <f>[1]BEVÉTEL!$EC$1571</f>
        <v>0</v>
      </c>
      <c r="T178" s="352">
        <f>[1]BEVÉTEL!$ED$1571</f>
        <v>0</v>
      </c>
      <c r="U178" s="352">
        <f>[1]BEVÉTEL!$EE$1571</f>
        <v>0</v>
      </c>
      <c r="V178" s="352">
        <f>[1]BEVÉTEL!$EC$1596</f>
        <v>0</v>
      </c>
      <c r="W178" s="352">
        <f>[1]BEVÉTEL!$ED$1596</f>
        <v>0</v>
      </c>
      <c r="X178" s="355">
        <f>[1]BEVÉTEL!$EE$1596</f>
        <v>0</v>
      </c>
    </row>
    <row r="179" spans="1:25" x14ac:dyDescent="0.2">
      <c r="A179" s="329">
        <v>14</v>
      </c>
      <c r="B179" s="551" t="s">
        <v>132</v>
      </c>
      <c r="C179" s="555" t="s">
        <v>139</v>
      </c>
      <c r="D179" s="354">
        <f>[1]BEVÉTEL!$EX$1448</f>
        <v>0</v>
      </c>
      <c r="E179" s="352">
        <f>[1]BEVÉTEL!$EY$1448</f>
        <v>0</v>
      </c>
      <c r="F179" s="352">
        <f>[1]BEVÉTEL!$EZ$1448</f>
        <v>0</v>
      </c>
      <c r="G179" s="352">
        <f>[1]BEVÉTEL!$EX$1471</f>
        <v>0</v>
      </c>
      <c r="H179" s="352">
        <f>[1]BEVÉTEL!$EY$1471</f>
        <v>0</v>
      </c>
      <c r="I179" s="352">
        <f>[1]BEVÉTEL!$EZ$1471</f>
        <v>0</v>
      </c>
      <c r="J179" s="352">
        <f>[1]BEVÉTEL!$EX$1496</f>
        <v>0</v>
      </c>
      <c r="K179" s="352">
        <f>[1]BEVÉTEL!$EY$1496</f>
        <v>0</v>
      </c>
      <c r="L179" s="352">
        <f>[1]BEVÉTEL!$EZ$1496</f>
        <v>0</v>
      </c>
      <c r="M179" s="352">
        <f>[1]BEVÉTEL!$EX$1521</f>
        <v>0</v>
      </c>
      <c r="N179" s="352">
        <f>[1]BEVÉTEL!$EY$1521</f>
        <v>0</v>
      </c>
      <c r="O179" s="352">
        <f>[1]BEVÉTEL!$EZ$1521</f>
        <v>0</v>
      </c>
      <c r="P179" s="352">
        <f>[1]BEVÉTEL!$EX$1548</f>
        <v>0</v>
      </c>
      <c r="Q179" s="352">
        <f>[1]BEVÉTEL!$EY$1548</f>
        <v>0</v>
      </c>
      <c r="R179" s="352">
        <f>[1]BEVÉTEL!$EZ$1548</f>
        <v>0</v>
      </c>
      <c r="S179" s="352">
        <f>[1]BEVÉTEL!$EX$1571</f>
        <v>0</v>
      </c>
      <c r="T179" s="352">
        <f>[1]BEVÉTEL!$EY$1571</f>
        <v>0</v>
      </c>
      <c r="U179" s="352">
        <f>[1]BEVÉTEL!$EZ$1571</f>
        <v>0</v>
      </c>
      <c r="V179" s="352">
        <f>[1]BEVÉTEL!$EX$1596</f>
        <v>0</v>
      </c>
      <c r="W179" s="352">
        <f>[1]BEVÉTEL!$EY$1596</f>
        <v>0</v>
      </c>
      <c r="X179" s="355">
        <f>[1]BEVÉTEL!$EZ$1596</f>
        <v>0</v>
      </c>
    </row>
    <row r="180" spans="1:25" x14ac:dyDescent="0.2">
      <c r="A180" s="329"/>
      <c r="B180" s="553" t="s">
        <v>49</v>
      </c>
      <c r="C180" s="553"/>
      <c r="D180" s="361">
        <f>SUM(D177:D179,D171,D172,D174,D175)</f>
        <v>0</v>
      </c>
      <c r="E180" s="357">
        <f>SUM(E177:E179,E175,E174,E172,E171)</f>
        <v>0</v>
      </c>
      <c r="F180" s="373">
        <f>SUM(F177:F179,F175,F174,F172,F171)</f>
        <v>0</v>
      </c>
      <c r="G180" s="357">
        <f>SUM(G177:G179,G171,G172,G174,G175)</f>
        <v>0</v>
      </c>
      <c r="H180" s="357">
        <f>SUM(H177:H179,H175,H174,H172,H171)</f>
        <v>0</v>
      </c>
      <c r="I180" s="373">
        <f>SUM(I177:I179,I175,I174,I172,I171)</f>
        <v>0</v>
      </c>
      <c r="J180" s="357">
        <f>SUM(J177:J179,J171,J172,J174,J175)</f>
        <v>0</v>
      </c>
      <c r="K180" s="357">
        <f>SUM(K177:K179,K175,K174,K172,K171)</f>
        <v>0</v>
      </c>
      <c r="L180" s="373">
        <f>SUM(L177:L179,L175,L174,L172,L171)</f>
        <v>0</v>
      </c>
      <c r="M180" s="357">
        <f>SUM(M177:M179,M171,M172,M174,M175)</f>
        <v>0</v>
      </c>
      <c r="N180" s="357">
        <f>SUM(N177:N179,N175,N174,N172,N171)</f>
        <v>0</v>
      </c>
      <c r="O180" s="373">
        <f>SUM(O177:O179,O175,O174,O172,O171)</f>
        <v>0</v>
      </c>
      <c r="P180" s="357">
        <f>SUM(P177:P179,P171,P172,P174,P175)</f>
        <v>0</v>
      </c>
      <c r="Q180" s="357">
        <f>SUM(Q177:Q179,Q175,Q174,Q172,Q171)</f>
        <v>0</v>
      </c>
      <c r="R180" s="373">
        <f>SUM(R177:R179,R175,R174,R172,R171)</f>
        <v>0</v>
      </c>
      <c r="S180" s="357">
        <f>SUM(S177:S179,S171,S172,S174,S175)</f>
        <v>0</v>
      </c>
      <c r="T180" s="357">
        <f>SUM(T177:T179,T175,T174,T172,T171)</f>
        <v>0</v>
      </c>
      <c r="U180" s="373">
        <f>SUM(U177:U179,U175,U174,U172,U171)</f>
        <v>0</v>
      </c>
      <c r="V180" s="357">
        <f>SUM(V177:V179,V171,V172,V174,V175)</f>
        <v>0</v>
      </c>
      <c r="W180" s="357">
        <f>SUM(W177:W179,W175,W174,W172,W171)</f>
        <v>0</v>
      </c>
      <c r="X180" s="363">
        <f>SUM(X177:X179,X175,X174,X172,X171)</f>
        <v>0</v>
      </c>
    </row>
    <row r="181" spans="1:25" ht="12.75" thickBot="1" x14ac:dyDescent="0.25">
      <c r="A181" s="329"/>
      <c r="B181" s="553" t="s">
        <v>93</v>
      </c>
      <c r="C181" s="553"/>
      <c r="D181" s="366">
        <f>SUM(D180,D168,D163)</f>
        <v>0</v>
      </c>
      <c r="E181" s="364">
        <f>SUM(E180,E168,E163)</f>
        <v>4000000</v>
      </c>
      <c r="F181" s="374">
        <f>SUM(F163,F168,F180)</f>
        <v>0</v>
      </c>
      <c r="G181" s="364">
        <f>SUM(G180,G168,G163)</f>
        <v>31244910</v>
      </c>
      <c r="H181" s="364">
        <f>SUM(H180,H168,H163)</f>
        <v>0</v>
      </c>
      <c r="I181" s="374">
        <f>SUM(I163,I168,I180)</f>
        <v>0</v>
      </c>
      <c r="J181" s="364">
        <f>SUM(J180,J168,J163)</f>
        <v>2407158</v>
      </c>
      <c r="K181" s="364">
        <f>SUM(K180,K168,K163)</f>
        <v>0</v>
      </c>
      <c r="L181" s="374">
        <f>SUM(L163,L168,L180)</f>
        <v>0</v>
      </c>
      <c r="M181" s="364">
        <f>SUM(M180,M168,M163)</f>
        <v>0</v>
      </c>
      <c r="N181" s="364">
        <f>SUM(N180,N168,N163)</f>
        <v>0</v>
      </c>
      <c r="O181" s="374">
        <f>SUM(O163,O168,O180)</f>
        <v>0</v>
      </c>
      <c r="P181" s="364">
        <f>SUM(P180,P168,P163)</f>
        <v>0</v>
      </c>
      <c r="Q181" s="364">
        <f>SUM(Q180,Q168,Q163)</f>
        <v>0</v>
      </c>
      <c r="R181" s="374">
        <f>SUM(R163,R168,R180)</f>
        <v>0</v>
      </c>
      <c r="S181" s="364">
        <f>SUM(S180,S168,S163)</f>
        <v>0</v>
      </c>
      <c r="T181" s="364">
        <f>SUM(T180,T168,T163)</f>
        <v>0</v>
      </c>
      <c r="U181" s="374">
        <f>SUM(U163,U168,U180)</f>
        <v>0</v>
      </c>
      <c r="V181" s="364">
        <f>SUM(V180,V168,V163)</f>
        <v>0</v>
      </c>
      <c r="W181" s="364">
        <f>SUM(W180,W168,W163)</f>
        <v>0</v>
      </c>
      <c r="X181" s="367">
        <f>SUM(X163,X168,X180)</f>
        <v>0</v>
      </c>
    </row>
    <row r="182" spans="1:25" x14ac:dyDescent="0.2">
      <c r="A182" s="287"/>
      <c r="B182" s="288"/>
      <c r="C182" s="1035" t="s">
        <v>223</v>
      </c>
      <c r="D182" s="1038" t="s">
        <v>266</v>
      </c>
      <c r="E182" s="1039"/>
      <c r="F182" s="1039"/>
      <c r="G182" s="1039"/>
      <c r="H182" s="1039"/>
      <c r="I182" s="1039"/>
      <c r="J182" s="1039"/>
      <c r="K182" s="1039"/>
      <c r="L182" s="1039"/>
      <c r="M182" s="1039"/>
      <c r="N182" s="1039"/>
      <c r="O182" s="1039"/>
      <c r="P182" s="1039"/>
      <c r="Q182" s="1039"/>
      <c r="R182" s="1039"/>
      <c r="S182" s="1039"/>
      <c r="T182" s="1039"/>
      <c r="U182" s="1039"/>
      <c r="V182" s="1039"/>
      <c r="W182" s="1039"/>
      <c r="X182" s="1040"/>
      <c r="Y182" s="368"/>
    </row>
    <row r="183" spans="1:25" ht="40.5" customHeight="1" x14ac:dyDescent="0.2">
      <c r="A183" s="287"/>
      <c r="B183" s="288"/>
      <c r="C183" s="1035"/>
      <c r="D183" s="1050"/>
      <c r="E183" s="1041"/>
      <c r="F183" s="1041"/>
      <c r="G183" s="1041"/>
      <c r="H183" s="1041"/>
      <c r="I183" s="1041"/>
      <c r="J183" s="1041"/>
      <c r="K183" s="1041"/>
      <c r="L183" s="1041"/>
      <c r="M183" s="1030"/>
      <c r="N183" s="1030"/>
      <c r="O183" s="1030"/>
      <c r="P183" s="1030"/>
      <c r="Q183" s="1030"/>
      <c r="R183" s="1030"/>
      <c r="S183" s="1030"/>
      <c r="T183" s="1030"/>
      <c r="U183" s="1030"/>
      <c r="V183" s="1030"/>
      <c r="W183" s="1030"/>
      <c r="X183" s="1031"/>
      <c r="Y183" s="368"/>
    </row>
    <row r="184" spans="1:25" ht="47.25" x14ac:dyDescent="0.2">
      <c r="A184" s="287"/>
      <c r="B184" s="288"/>
      <c r="C184" s="297" t="s">
        <v>111</v>
      </c>
      <c r="D184" s="1048"/>
      <c r="E184" s="1049"/>
      <c r="F184" s="1049"/>
      <c r="G184" s="1049"/>
      <c r="H184" s="1049"/>
      <c r="I184" s="1049"/>
      <c r="J184" s="1049"/>
      <c r="K184" s="1049"/>
      <c r="L184" s="1049"/>
      <c r="M184" s="1037"/>
      <c r="N184" s="1037"/>
      <c r="O184" s="1037"/>
      <c r="P184" s="1037"/>
      <c r="Q184" s="1037"/>
      <c r="R184" s="1037"/>
      <c r="S184" s="1051"/>
      <c r="T184" s="1051"/>
      <c r="U184" s="1051"/>
      <c r="V184" s="1046"/>
      <c r="W184" s="1046"/>
      <c r="X184" s="1047"/>
      <c r="Y184" s="368"/>
    </row>
    <row r="185" spans="1:25" ht="43.5" x14ac:dyDescent="0.2">
      <c r="A185" s="289" t="s">
        <v>41</v>
      </c>
      <c r="B185" s="290" t="s">
        <v>111</v>
      </c>
      <c r="C185" s="298" t="s">
        <v>117</v>
      </c>
      <c r="D185" s="467"/>
      <c r="E185" s="465"/>
      <c r="F185" s="465"/>
      <c r="G185" s="466"/>
      <c r="H185" s="465"/>
      <c r="I185" s="465"/>
      <c r="J185" s="466"/>
      <c r="K185" s="465"/>
      <c r="L185" s="465"/>
      <c r="M185" s="466"/>
      <c r="N185" s="465"/>
      <c r="O185" s="465"/>
      <c r="P185" s="466"/>
      <c r="Q185" s="465"/>
      <c r="R185" s="465"/>
      <c r="S185" s="466"/>
      <c r="T185" s="465"/>
      <c r="U185" s="465"/>
      <c r="V185" s="465"/>
      <c r="W185" s="466"/>
      <c r="X185" s="468"/>
      <c r="Y185" s="368"/>
    </row>
    <row r="186" spans="1:25" x14ac:dyDescent="0.2">
      <c r="A186" s="329" t="s">
        <v>10</v>
      </c>
      <c r="B186" s="551" t="s">
        <v>54</v>
      </c>
      <c r="C186" s="551"/>
      <c r="D186" s="1032"/>
      <c r="E186" s="1033"/>
      <c r="F186" s="1033"/>
      <c r="G186" s="1033"/>
      <c r="H186" s="1033"/>
      <c r="I186" s="1033"/>
      <c r="J186" s="1033"/>
      <c r="K186" s="1033"/>
      <c r="L186" s="1033"/>
      <c r="M186" s="1033"/>
      <c r="N186" s="1033"/>
      <c r="O186" s="1033"/>
      <c r="P186" s="1033"/>
      <c r="Q186" s="1033"/>
      <c r="R186" s="1033"/>
      <c r="S186" s="1033"/>
      <c r="T186" s="1033"/>
      <c r="U186" s="1033"/>
      <c r="V186" s="1033"/>
      <c r="W186" s="1033"/>
      <c r="X186" s="1034"/>
      <c r="Y186" s="368"/>
    </row>
    <row r="187" spans="1:25" x14ac:dyDescent="0.2">
      <c r="A187" s="329">
        <v>1</v>
      </c>
      <c r="B187" s="551" t="s">
        <v>118</v>
      </c>
      <c r="C187" s="552" t="s">
        <v>119</v>
      </c>
      <c r="D187" s="354">
        <f>[1]BEVÉTEL!$M$1621</f>
        <v>0</v>
      </c>
      <c r="E187" s="352">
        <f>[1]BEVÉTEL!$N$1621</f>
        <v>0</v>
      </c>
      <c r="F187" s="352">
        <f>[1]BEVÉTEL!$O$1621</f>
        <v>0</v>
      </c>
      <c r="G187" s="352">
        <f>[1]BEVÉTEL!$M$1646</f>
        <v>0</v>
      </c>
      <c r="H187" s="352">
        <f>[1]BEVÉTEL!$N$1646</f>
        <v>0</v>
      </c>
      <c r="I187" s="352">
        <f>[1]BEVÉTEL!$O$1646</f>
        <v>0</v>
      </c>
      <c r="J187" s="352">
        <f>[1]BEVÉTEL!$M$1671</f>
        <v>0</v>
      </c>
      <c r="K187" s="352">
        <f>[1]BEVÉTEL!$N$1671</f>
        <v>0</v>
      </c>
      <c r="L187" s="352">
        <f>[1]BEVÉTEL!$O$1671</f>
        <v>0</v>
      </c>
      <c r="M187" s="352">
        <f>[1]BEVÉTEL!$M$1696</f>
        <v>0</v>
      </c>
      <c r="N187" s="352">
        <f>[1]BEVÉTEL!$N$1696</f>
        <v>0</v>
      </c>
      <c r="O187" s="352">
        <f>[1]BEVÉTEL!$O$1696</f>
        <v>0</v>
      </c>
      <c r="P187" s="352">
        <f>[1]BEVÉTEL!$M$1746</f>
        <v>0</v>
      </c>
      <c r="Q187" s="352">
        <f>[1]BEVÉTEL!$N$1746</f>
        <v>0</v>
      </c>
      <c r="R187" s="352">
        <f>[1]BEVÉTEL!$O$1746</f>
        <v>0</v>
      </c>
      <c r="S187" s="352">
        <f>[1]BEVÉTEL!$M$1771</f>
        <v>0</v>
      </c>
      <c r="T187" s="352">
        <f>[1]BEVÉTEL!$N$1771</f>
        <v>0</v>
      </c>
      <c r="U187" s="352">
        <f>[1]BEVÉTEL!$O$1771</f>
        <v>0</v>
      </c>
      <c r="V187" s="352">
        <f>[1]BEVÉTEL!$M$1796</f>
        <v>0</v>
      </c>
      <c r="W187" s="352">
        <f>[1]BEVÉTEL!$N$1796</f>
        <v>0</v>
      </c>
      <c r="X187" s="355">
        <f>[1]BEVÉTEL!$O$1796</f>
        <v>0</v>
      </c>
      <c r="Y187" s="368"/>
    </row>
    <row r="188" spans="1:25" ht="17.25" customHeight="1" x14ac:dyDescent="0.2">
      <c r="A188" s="329"/>
      <c r="B188" s="551" t="s">
        <v>120</v>
      </c>
      <c r="C188" s="552"/>
      <c r="D188" s="354"/>
      <c r="E188" s="352"/>
      <c r="F188" s="352"/>
      <c r="G188" s="352"/>
      <c r="H188" s="352"/>
      <c r="I188" s="352"/>
      <c r="J188" s="352"/>
      <c r="K188" s="352"/>
      <c r="L188" s="352"/>
      <c r="M188" s="352"/>
      <c r="N188" s="352"/>
      <c r="O188" s="352"/>
      <c r="P188" s="352"/>
      <c r="Q188" s="352"/>
      <c r="R188" s="352"/>
      <c r="S188" s="352"/>
      <c r="T188" s="352"/>
      <c r="U188" s="352"/>
      <c r="V188" s="352"/>
      <c r="W188" s="352"/>
      <c r="X188" s="355"/>
      <c r="Y188" s="368"/>
    </row>
    <row r="189" spans="1:25" x14ac:dyDescent="0.2">
      <c r="A189" s="329">
        <v>2</v>
      </c>
      <c r="B189" s="551" t="s">
        <v>56</v>
      </c>
      <c r="C189" s="552" t="s">
        <v>121</v>
      </c>
      <c r="D189" s="354">
        <f>[1]BEVÉTEL!$BU$1621</f>
        <v>0</v>
      </c>
      <c r="E189" s="352">
        <f>[1]BEVÉTEL!$BV$1621</f>
        <v>0</v>
      </c>
      <c r="F189" s="352">
        <f>[1]BEVÉTEL!$BW$1621</f>
        <v>0</v>
      </c>
      <c r="G189" s="352">
        <f>[1]BEVÉTEL!$BU$1646</f>
        <v>0</v>
      </c>
      <c r="H189" s="352">
        <f>[1]BEVÉTEL!$BV$1646</f>
        <v>0</v>
      </c>
      <c r="I189" s="352">
        <f>[1]BEVÉTEL!$BW$1646</f>
        <v>0</v>
      </c>
      <c r="J189" s="352">
        <f>[1]BEVÉTEL!$BU$1671</f>
        <v>0</v>
      </c>
      <c r="K189" s="352">
        <f>[1]BEVÉTEL!$BV$1671</f>
        <v>0</v>
      </c>
      <c r="L189" s="352">
        <f>[1]BEVÉTEL!$BW$1671</f>
        <v>0</v>
      </c>
      <c r="M189" s="352">
        <f>[1]BEVÉTEL!$BU$1696</f>
        <v>0</v>
      </c>
      <c r="N189" s="352">
        <f>[1]BEVÉTEL!$BV$1696</f>
        <v>0</v>
      </c>
      <c r="O189" s="352">
        <f>[1]BEVÉTEL!$BW$1696</f>
        <v>0</v>
      </c>
      <c r="P189" s="352">
        <f>[1]BEVÉTEL!$BU$1746</f>
        <v>0</v>
      </c>
      <c r="Q189" s="352">
        <f>[1]BEVÉTEL!$BV$1746</f>
        <v>0</v>
      </c>
      <c r="R189" s="352">
        <f>[1]BEVÉTEL!$BW$1746</f>
        <v>0</v>
      </c>
      <c r="S189" s="352">
        <f>[1]BEVÉTEL!$BU$1771</f>
        <v>0</v>
      </c>
      <c r="T189" s="352">
        <f>[1]BEVÉTEL!$BV$1771</f>
        <v>0</v>
      </c>
      <c r="U189" s="352">
        <f>[1]BEVÉTEL!$BW$1771</f>
        <v>0</v>
      </c>
      <c r="V189" s="352">
        <f>[1]BEVÉTEL!$BU$1796</f>
        <v>0</v>
      </c>
      <c r="W189" s="352">
        <f>[1]BEVÉTEL!$BV$1796</f>
        <v>0</v>
      </c>
      <c r="X189" s="355">
        <f>[1]BEVÉTEL!$BW$1796</f>
        <v>0</v>
      </c>
      <c r="Y189" s="368"/>
    </row>
    <row r="190" spans="1:25" x14ac:dyDescent="0.2">
      <c r="A190" s="329">
        <v>3</v>
      </c>
      <c r="B190" s="551" t="s">
        <v>122</v>
      </c>
      <c r="C190" s="552" t="s">
        <v>123</v>
      </c>
      <c r="D190" s="354">
        <f>[1]BEVÉTEL!$AB$1621</f>
        <v>0</v>
      </c>
      <c r="E190" s="352">
        <f>[1]BEVÉTEL!$AC$1621</f>
        <v>0</v>
      </c>
      <c r="F190" s="352">
        <f>[1]BEVÉTEL!$AD$1621</f>
        <v>0</v>
      </c>
      <c r="G190" s="352">
        <f>[1]BEVÉTEL!$AB$1646</f>
        <v>0</v>
      </c>
      <c r="H190" s="352">
        <f>[1]BEVÉTEL!$AC$1646</f>
        <v>0</v>
      </c>
      <c r="I190" s="352">
        <f>[1]BEVÉTEL!$AD$1646</f>
        <v>0</v>
      </c>
      <c r="J190" s="352">
        <f>[1]BEVÉTEL!$AB$1671</f>
        <v>0</v>
      </c>
      <c r="K190" s="352">
        <f>[1]BEVÉTEL!$AC$1671</f>
        <v>0</v>
      </c>
      <c r="L190" s="352">
        <f>[1]BEVÉTEL!$AD$1671</f>
        <v>0</v>
      </c>
      <c r="M190" s="352">
        <f>[1]BEVÉTEL!$AB$1696</f>
        <v>0</v>
      </c>
      <c r="N190" s="352">
        <f>[1]BEVÉTEL!$AC$1696</f>
        <v>0</v>
      </c>
      <c r="O190" s="352">
        <f>[1]BEVÉTEL!$AD$1696</f>
        <v>0</v>
      </c>
      <c r="P190" s="352">
        <f>[1]BEVÉTEL!$AB$1746</f>
        <v>0</v>
      </c>
      <c r="Q190" s="352">
        <f>[1]BEVÉTEL!$AC$1746</f>
        <v>0</v>
      </c>
      <c r="R190" s="352">
        <f>[1]BEVÉTEL!$AD$1746</f>
        <v>0</v>
      </c>
      <c r="S190" s="352">
        <f>[1]BEVÉTEL!$AB$1771</f>
        <v>0</v>
      </c>
      <c r="T190" s="352">
        <f>[1]BEVÉTEL!$AC$1771</f>
        <v>0</v>
      </c>
      <c r="U190" s="352">
        <f>[1]BEVÉTEL!$AD$1771</f>
        <v>0</v>
      </c>
      <c r="V190" s="352">
        <f>[1]BEVÉTEL!$AB$1796</f>
        <v>0</v>
      </c>
      <c r="W190" s="352">
        <f>[1]BEVÉTEL!$AC$1796</f>
        <v>0</v>
      </c>
      <c r="X190" s="355">
        <f>[1]BEVÉTEL!$AD$1796</f>
        <v>0</v>
      </c>
      <c r="Y190" s="368"/>
    </row>
    <row r="191" spans="1:25" x14ac:dyDescent="0.2">
      <c r="A191" s="329">
        <v>4</v>
      </c>
      <c r="B191" s="551" t="s">
        <v>124</v>
      </c>
      <c r="C191" s="552" t="s">
        <v>125</v>
      </c>
      <c r="D191" s="354">
        <f>[1]BEVÉTEL!$BL$1621</f>
        <v>0</v>
      </c>
      <c r="E191" s="357">
        <f>[1]BEVÉTEL!$BM$1621</f>
        <v>0</v>
      </c>
      <c r="F191" s="357">
        <f>[1]BEVÉTEL!$BN$1621</f>
        <v>0</v>
      </c>
      <c r="G191" s="352">
        <f>[1]BEVÉTEL!$BL$1646</f>
        <v>0</v>
      </c>
      <c r="H191" s="357">
        <f>[1]BEVÉTEL!$BM$1646</f>
        <v>0</v>
      </c>
      <c r="I191" s="357">
        <f>[1]BEVÉTEL!$BN$1646</f>
        <v>0</v>
      </c>
      <c r="J191" s="352">
        <f>[1]BEVÉTEL!$BL$1671</f>
        <v>0</v>
      </c>
      <c r="K191" s="357">
        <f>[1]BEVÉTEL!$BM$1671</f>
        <v>0</v>
      </c>
      <c r="L191" s="357">
        <f>[1]BEVÉTEL!$BN$1671</f>
        <v>0</v>
      </c>
      <c r="M191" s="352">
        <f>[1]BEVÉTEL!$BL$1696</f>
        <v>0</v>
      </c>
      <c r="N191" s="357">
        <f>[1]BEVÉTEL!$BM$1696</f>
        <v>0</v>
      </c>
      <c r="O191" s="357">
        <f>[1]BEVÉTEL!$BN$1696</f>
        <v>0</v>
      </c>
      <c r="P191" s="352">
        <f>[1]BEVÉTEL!$BL$1746</f>
        <v>0</v>
      </c>
      <c r="Q191" s="357">
        <f>[1]BEVÉTEL!$BM$1746</f>
        <v>0</v>
      </c>
      <c r="R191" s="357">
        <f>[1]BEVÉTEL!$BN$1746</f>
        <v>0</v>
      </c>
      <c r="S191" s="352">
        <f>[1]BEVÉTEL!$BL$1771</f>
        <v>0</v>
      </c>
      <c r="T191" s="357">
        <f>[1]BEVÉTEL!$BM$1771</f>
        <v>0</v>
      </c>
      <c r="U191" s="357">
        <f>[1]BEVÉTEL!$BN$1771</f>
        <v>0</v>
      </c>
      <c r="V191" s="352">
        <f>[1]BEVÉTEL!$BL$1796</f>
        <v>0</v>
      </c>
      <c r="W191" s="357">
        <f>[1]BEVÉTEL!$BM$1796</f>
        <v>0</v>
      </c>
      <c r="X191" s="359">
        <f>[1]BEVÉTEL!$BN$1796</f>
        <v>0</v>
      </c>
      <c r="Y191" s="368"/>
    </row>
    <row r="192" spans="1:25" x14ac:dyDescent="0.2">
      <c r="A192" s="329"/>
      <c r="B192" s="553" t="s">
        <v>60</v>
      </c>
      <c r="C192" s="554"/>
      <c r="D192" s="361">
        <f t="shared" ref="D192:I192" si="38">SUM(D189:D191,D187)</f>
        <v>0</v>
      </c>
      <c r="E192" s="357">
        <f t="shared" si="38"/>
        <v>0</v>
      </c>
      <c r="F192" s="357">
        <f t="shared" si="38"/>
        <v>0</v>
      </c>
      <c r="G192" s="357">
        <f t="shared" si="38"/>
        <v>0</v>
      </c>
      <c r="H192" s="357">
        <f t="shared" si="38"/>
        <v>0</v>
      </c>
      <c r="I192" s="357">
        <f t="shared" si="38"/>
        <v>0</v>
      </c>
      <c r="J192" s="357">
        <f t="shared" ref="J192:O192" si="39">SUM(J189:J191,J187)</f>
        <v>0</v>
      </c>
      <c r="K192" s="357">
        <f t="shared" si="39"/>
        <v>0</v>
      </c>
      <c r="L192" s="357">
        <f t="shared" si="39"/>
        <v>0</v>
      </c>
      <c r="M192" s="357">
        <f t="shared" si="39"/>
        <v>0</v>
      </c>
      <c r="N192" s="357">
        <f t="shared" si="39"/>
        <v>0</v>
      </c>
      <c r="O192" s="357">
        <f t="shared" si="39"/>
        <v>0</v>
      </c>
      <c r="P192" s="357">
        <f>SUM(P189:P191,P187)</f>
        <v>0</v>
      </c>
      <c r="Q192" s="357">
        <f>SUM(Q189:Q191,Q187)</f>
        <v>0</v>
      </c>
      <c r="R192" s="357">
        <f>SUM(R189:R191,R187)</f>
        <v>0</v>
      </c>
      <c r="S192" s="357">
        <f t="shared" ref="S192:X192" si="40">SUM(S189:S191,S187)</f>
        <v>0</v>
      </c>
      <c r="T192" s="357">
        <f t="shared" si="40"/>
        <v>0</v>
      </c>
      <c r="U192" s="357">
        <f t="shared" si="40"/>
        <v>0</v>
      </c>
      <c r="V192" s="357">
        <f t="shared" si="40"/>
        <v>0</v>
      </c>
      <c r="W192" s="357">
        <f t="shared" si="40"/>
        <v>0</v>
      </c>
      <c r="X192" s="359">
        <f t="shared" si="40"/>
        <v>0</v>
      </c>
      <c r="Y192" s="368"/>
    </row>
    <row r="193" spans="1:25" ht="24" customHeight="1" x14ac:dyDescent="0.2">
      <c r="A193" s="329" t="s">
        <v>50</v>
      </c>
      <c r="B193" s="551" t="s">
        <v>61</v>
      </c>
      <c r="C193" s="552"/>
      <c r="D193" s="1032"/>
      <c r="E193" s="1033"/>
      <c r="F193" s="1033"/>
      <c r="G193" s="1033"/>
      <c r="H193" s="1033"/>
      <c r="I193" s="1033"/>
      <c r="J193" s="1033"/>
      <c r="K193" s="1033"/>
      <c r="L193" s="1033"/>
      <c r="M193" s="1033"/>
      <c r="N193" s="1033"/>
      <c r="O193" s="1033"/>
      <c r="P193" s="1033"/>
      <c r="Q193" s="1033"/>
      <c r="R193" s="1033"/>
      <c r="S193" s="1033"/>
      <c r="T193" s="1033"/>
      <c r="U193" s="1033"/>
      <c r="V193" s="1033"/>
      <c r="W193" s="1033"/>
      <c r="X193" s="1034"/>
      <c r="Y193" s="368"/>
    </row>
    <row r="194" spans="1:25" ht="22.5" x14ac:dyDescent="0.2">
      <c r="A194" s="329">
        <v>5</v>
      </c>
      <c r="B194" s="551" t="s">
        <v>70</v>
      </c>
      <c r="C194" s="552" t="s">
        <v>126</v>
      </c>
      <c r="D194" s="354">
        <f>[1]BEVÉTEL!$CM$1621</f>
        <v>0</v>
      </c>
      <c r="E194" s="352">
        <f>[1]BEVÉTEL!$CN$1621</f>
        <v>0</v>
      </c>
      <c r="F194" s="352">
        <f>[1]BEVÉTEL!$CO$1621</f>
        <v>0</v>
      </c>
      <c r="G194" s="352">
        <f>[1]BEVÉTEL!$CM$1646</f>
        <v>0</v>
      </c>
      <c r="H194" s="352">
        <f>[1]BEVÉTEL!$CN$1646</f>
        <v>0</v>
      </c>
      <c r="I194" s="352">
        <f>[1]BEVÉTEL!$CO$1646</f>
        <v>0</v>
      </c>
      <c r="J194" s="352">
        <f>[1]BEVÉTEL!$CM$1671</f>
        <v>0</v>
      </c>
      <c r="K194" s="352">
        <f>[1]BEVÉTEL!$CN$1671</f>
        <v>0</v>
      </c>
      <c r="L194" s="352">
        <f>[1]BEVÉTEL!$CO$1671</f>
        <v>0</v>
      </c>
      <c r="M194" s="352">
        <f>[1]BEVÉTEL!$CM$1696</f>
        <v>0</v>
      </c>
      <c r="N194" s="352">
        <f>[1]BEVÉTEL!$CN$1696</f>
        <v>0</v>
      </c>
      <c r="O194" s="352">
        <f>[1]BEVÉTEL!$CO$1696</f>
        <v>0</v>
      </c>
      <c r="P194" s="352">
        <f>[1]BEVÉTEL!$CM$1746</f>
        <v>0</v>
      </c>
      <c r="Q194" s="352">
        <f>[1]BEVÉTEL!$CN$1746</f>
        <v>0</v>
      </c>
      <c r="R194" s="352">
        <f>[1]BEVÉTEL!$CO$1746</f>
        <v>0</v>
      </c>
      <c r="S194" s="352">
        <f>[1]BEVÉTEL!$CM$1771</f>
        <v>0</v>
      </c>
      <c r="T194" s="352">
        <f>[1]BEVÉTEL!$CN$1771</f>
        <v>0</v>
      </c>
      <c r="U194" s="352">
        <f>[1]BEVÉTEL!$CO$1771</f>
        <v>0</v>
      </c>
      <c r="V194" s="352">
        <f>[1]BEVÉTEL!$CM$1796</f>
        <v>0</v>
      </c>
      <c r="W194" s="352">
        <f>[1]BEVÉTEL!$CN$1796</f>
        <v>0</v>
      </c>
      <c r="X194" s="355">
        <f>[1]BEVÉTEL!$CO$1796</f>
        <v>0</v>
      </c>
      <c r="Y194" s="368"/>
    </row>
    <row r="195" spans="1:25" x14ac:dyDescent="0.2">
      <c r="A195" s="329">
        <v>6</v>
      </c>
      <c r="B195" s="551" t="s">
        <v>127</v>
      </c>
      <c r="C195" s="552" t="s">
        <v>128</v>
      </c>
      <c r="D195" s="354">
        <f>[1]BEVÉTEL!$CY$1621</f>
        <v>0</v>
      </c>
      <c r="E195" s="352">
        <f>[1]BEVÉTEL!$CZ$1621</f>
        <v>0</v>
      </c>
      <c r="F195" s="352">
        <f>[1]BEVÉTEL!$DA$1621</f>
        <v>0</v>
      </c>
      <c r="G195" s="352">
        <f>[1]BEVÉTEL!$CY$1646</f>
        <v>0</v>
      </c>
      <c r="H195" s="352">
        <f>[1]BEVÉTEL!$CZ$1646</f>
        <v>0</v>
      </c>
      <c r="I195" s="352">
        <f>[1]BEVÉTEL!$DA$1646</f>
        <v>0</v>
      </c>
      <c r="J195" s="352">
        <f>[1]BEVÉTEL!$CY$1671</f>
        <v>0</v>
      </c>
      <c r="K195" s="352">
        <f>[1]BEVÉTEL!$CZ$1671</f>
        <v>0</v>
      </c>
      <c r="L195" s="352">
        <f>[1]BEVÉTEL!$DA$1671</f>
        <v>0</v>
      </c>
      <c r="M195" s="352">
        <f>[1]BEVÉTEL!$CY$1696</f>
        <v>0</v>
      </c>
      <c r="N195" s="352">
        <f>[1]BEVÉTEL!$CZ$1696</f>
        <v>0</v>
      </c>
      <c r="O195" s="352">
        <f>[1]BEVÉTEL!$DA$1696</f>
        <v>0</v>
      </c>
      <c r="P195" s="352">
        <f>[1]BEVÉTEL!$CY$1746</f>
        <v>0</v>
      </c>
      <c r="Q195" s="352">
        <f>[1]BEVÉTEL!$CZ$1746</f>
        <v>0</v>
      </c>
      <c r="R195" s="352">
        <f>[1]BEVÉTEL!$DA$1746</f>
        <v>0</v>
      </c>
      <c r="S195" s="352">
        <f>[1]BEVÉTEL!$CY$1771</f>
        <v>0</v>
      </c>
      <c r="T195" s="352">
        <f>[1]BEVÉTEL!$CZ$1771</f>
        <v>0</v>
      </c>
      <c r="U195" s="352">
        <f>[1]BEVÉTEL!$DA$1771</f>
        <v>0</v>
      </c>
      <c r="V195" s="352">
        <f>[1]BEVÉTEL!$CY$1796</f>
        <v>0</v>
      </c>
      <c r="W195" s="352">
        <f>[1]BEVÉTEL!$CZ$1796</f>
        <v>0</v>
      </c>
      <c r="X195" s="355">
        <f>[1]BEVÉTEL!$DA$1796</f>
        <v>0</v>
      </c>
    </row>
    <row r="196" spans="1:25" ht="22.5" x14ac:dyDescent="0.2">
      <c r="A196" s="329">
        <v>7</v>
      </c>
      <c r="B196" s="551" t="s">
        <v>72</v>
      </c>
      <c r="C196" s="552" t="s">
        <v>129</v>
      </c>
      <c r="D196" s="354">
        <f>[1]BEVÉTEL!$DQ$1621</f>
        <v>0</v>
      </c>
      <c r="E196" s="352">
        <f>[1]BEVÉTEL!$DR$1621</f>
        <v>0</v>
      </c>
      <c r="F196" s="352">
        <f>[1]BEVÉTEL!$DS$1621</f>
        <v>0</v>
      </c>
      <c r="G196" s="352">
        <f>[1]BEVÉTEL!$DQ$1646</f>
        <v>0</v>
      </c>
      <c r="H196" s="352">
        <f>[1]BEVÉTEL!$DR$1646</f>
        <v>0</v>
      </c>
      <c r="I196" s="352">
        <f>[1]BEVÉTEL!$DS$1646</f>
        <v>0</v>
      </c>
      <c r="J196" s="352">
        <f>[1]BEVÉTEL!$DQ$1671</f>
        <v>0</v>
      </c>
      <c r="K196" s="352">
        <f>[1]BEVÉTEL!$DR$1671</f>
        <v>0</v>
      </c>
      <c r="L196" s="352">
        <f>[1]BEVÉTEL!$DS$1671</f>
        <v>0</v>
      </c>
      <c r="M196" s="352">
        <f>[1]BEVÉTEL!$DQ$1696</f>
        <v>0</v>
      </c>
      <c r="N196" s="352">
        <f>[1]BEVÉTEL!$DR$1696</f>
        <v>0</v>
      </c>
      <c r="O196" s="352">
        <f>[1]BEVÉTEL!$DS$1696</f>
        <v>0</v>
      </c>
      <c r="P196" s="352">
        <f>[1]BEVÉTEL!$DQ$1746</f>
        <v>0</v>
      </c>
      <c r="Q196" s="352">
        <f>[1]BEVÉTEL!$DR$1746</f>
        <v>0</v>
      </c>
      <c r="R196" s="352">
        <f>[1]BEVÉTEL!$DS$1746</f>
        <v>0</v>
      </c>
      <c r="S196" s="352">
        <f>[1]BEVÉTEL!$DQ$1771</f>
        <v>0</v>
      </c>
      <c r="T196" s="352">
        <f>[1]BEVÉTEL!$DR$1771</f>
        <v>0</v>
      </c>
      <c r="U196" s="352">
        <f>[1]BEVÉTEL!$DS$1771</f>
        <v>0</v>
      </c>
      <c r="V196" s="352">
        <f>[1]BEVÉTEL!$DQ$1796</f>
        <v>0</v>
      </c>
      <c r="W196" s="352">
        <f>[1]BEVÉTEL!$DR$1796</f>
        <v>0</v>
      </c>
      <c r="X196" s="355">
        <f>[1]BEVÉTEL!$DS$1796</f>
        <v>0</v>
      </c>
    </row>
    <row r="197" spans="1:25" x14ac:dyDescent="0.2">
      <c r="A197" s="329"/>
      <c r="B197" s="553" t="s">
        <v>68</v>
      </c>
      <c r="C197" s="554"/>
      <c r="D197" s="361">
        <f t="shared" ref="D197:I197" si="41">SUM(D194:D196)</f>
        <v>0</v>
      </c>
      <c r="E197" s="357">
        <f t="shared" si="41"/>
        <v>0</v>
      </c>
      <c r="F197" s="357">
        <f t="shared" si="41"/>
        <v>0</v>
      </c>
      <c r="G197" s="357">
        <f t="shared" si="41"/>
        <v>0</v>
      </c>
      <c r="H197" s="357">
        <f t="shared" si="41"/>
        <v>0</v>
      </c>
      <c r="I197" s="357">
        <f t="shared" si="41"/>
        <v>0</v>
      </c>
      <c r="J197" s="357">
        <f t="shared" ref="J197:O197" si="42">SUM(J194:J196)</f>
        <v>0</v>
      </c>
      <c r="K197" s="357">
        <f t="shared" si="42"/>
        <v>0</v>
      </c>
      <c r="L197" s="357">
        <f t="shared" si="42"/>
        <v>0</v>
      </c>
      <c r="M197" s="357">
        <f t="shared" si="42"/>
        <v>0</v>
      </c>
      <c r="N197" s="357">
        <f t="shared" si="42"/>
        <v>0</v>
      </c>
      <c r="O197" s="357">
        <f t="shared" si="42"/>
        <v>0</v>
      </c>
      <c r="P197" s="357">
        <f>SUM(P194:P196)</f>
        <v>0</v>
      </c>
      <c r="Q197" s="357">
        <f>SUM(Q194:Q196)</f>
        <v>0</v>
      </c>
      <c r="R197" s="357">
        <f>SUM(R194:R196)</f>
        <v>0</v>
      </c>
      <c r="S197" s="357">
        <f t="shared" ref="S197:X197" si="43">SUM(S194:S196)</f>
        <v>0</v>
      </c>
      <c r="T197" s="357">
        <f t="shared" si="43"/>
        <v>0</v>
      </c>
      <c r="U197" s="357">
        <f t="shared" si="43"/>
        <v>0</v>
      </c>
      <c r="V197" s="357">
        <f t="shared" si="43"/>
        <v>0</v>
      </c>
      <c r="W197" s="357">
        <f t="shared" si="43"/>
        <v>0</v>
      </c>
      <c r="X197" s="359">
        <f t="shared" si="43"/>
        <v>0</v>
      </c>
    </row>
    <row r="198" spans="1:25" ht="15" customHeight="1" x14ac:dyDescent="0.2">
      <c r="A198" s="329" t="s">
        <v>52</v>
      </c>
      <c r="B198" s="551" t="s">
        <v>84</v>
      </c>
      <c r="C198" s="552"/>
      <c r="D198" s="1032"/>
      <c r="E198" s="1033"/>
      <c r="F198" s="1033"/>
      <c r="G198" s="1033"/>
      <c r="H198" s="1033"/>
      <c r="I198" s="1033"/>
      <c r="J198" s="1033"/>
      <c r="K198" s="1033"/>
      <c r="L198" s="1033"/>
      <c r="M198" s="1033"/>
      <c r="N198" s="1033"/>
      <c r="O198" s="1033"/>
      <c r="P198" s="1033"/>
      <c r="Q198" s="1033"/>
      <c r="R198" s="1033"/>
      <c r="S198" s="1033"/>
      <c r="T198" s="1033"/>
      <c r="U198" s="1033"/>
      <c r="V198" s="1033"/>
      <c r="W198" s="1033"/>
      <c r="X198" s="1034"/>
    </row>
    <row r="199" spans="1:25" x14ac:dyDescent="0.2">
      <c r="A199" s="329"/>
      <c r="B199" s="551" t="s">
        <v>79</v>
      </c>
      <c r="C199" s="552"/>
      <c r="D199" s="1032"/>
      <c r="E199" s="1033"/>
      <c r="F199" s="1033"/>
      <c r="G199" s="1033"/>
      <c r="H199" s="1033"/>
      <c r="I199" s="1033"/>
      <c r="J199" s="1033"/>
      <c r="K199" s="1033"/>
      <c r="L199" s="1033"/>
      <c r="M199" s="1033"/>
      <c r="N199" s="1033"/>
      <c r="O199" s="1033"/>
      <c r="P199" s="1033"/>
      <c r="Q199" s="1033"/>
      <c r="R199" s="1033"/>
      <c r="S199" s="1033"/>
      <c r="T199" s="1033"/>
      <c r="U199" s="1033"/>
      <c r="V199" s="1033"/>
      <c r="W199" s="1033"/>
      <c r="X199" s="1034"/>
    </row>
    <row r="200" spans="1:25" x14ac:dyDescent="0.2">
      <c r="A200" s="329">
        <v>8</v>
      </c>
      <c r="B200" s="551" t="s">
        <v>77</v>
      </c>
      <c r="C200" s="552" t="s">
        <v>130</v>
      </c>
      <c r="D200" s="354">
        <f>[1]BEVÉTEL!$EO$1621</f>
        <v>0</v>
      </c>
      <c r="E200" s="352">
        <f>[1]BEVÉTEL!$EP$1621</f>
        <v>0</v>
      </c>
      <c r="F200" s="352">
        <f>[1]BEVÉTEL!$EQ$1621</f>
        <v>0</v>
      </c>
      <c r="G200" s="352">
        <f>[1]BEVÉTEL!$EO$1646</f>
        <v>0</v>
      </c>
      <c r="H200" s="352">
        <f>[1]BEVÉTEL!$EP$1646</f>
        <v>0</v>
      </c>
      <c r="I200" s="352">
        <f>[1]BEVÉTEL!$EQ$1646</f>
        <v>0</v>
      </c>
      <c r="J200" s="352">
        <f>[1]BEVÉTEL!$EO$1671</f>
        <v>0</v>
      </c>
      <c r="K200" s="352">
        <f>[1]BEVÉTEL!$EP$1671</f>
        <v>0</v>
      </c>
      <c r="L200" s="352">
        <f>[1]BEVÉTEL!$EQ$1671</f>
        <v>0</v>
      </c>
      <c r="M200" s="352">
        <f>[1]BEVÉTEL!$EO$1696</f>
        <v>0</v>
      </c>
      <c r="N200" s="352">
        <f>[1]BEVÉTEL!$EP$1696</f>
        <v>0</v>
      </c>
      <c r="O200" s="352">
        <f>[1]BEVÉTEL!$EQ$1696</f>
        <v>0</v>
      </c>
      <c r="P200" s="352">
        <f>[1]BEVÉTEL!$EO$1746</f>
        <v>0</v>
      </c>
      <c r="Q200" s="352">
        <f>[1]BEVÉTEL!$EP$1746</f>
        <v>0</v>
      </c>
      <c r="R200" s="352">
        <f>[1]BEVÉTEL!$EQ$1746</f>
        <v>0</v>
      </c>
      <c r="S200" s="352">
        <f>[1]BEVÉTEL!$EO$1771</f>
        <v>0</v>
      </c>
      <c r="T200" s="352">
        <f>[1]BEVÉTEL!$EP$1771</f>
        <v>0</v>
      </c>
      <c r="U200" s="352">
        <f>[1]BEVÉTEL!$EQ$1771</f>
        <v>0</v>
      </c>
      <c r="V200" s="352">
        <f>[1]BEVÉTEL!$EO$1796</f>
        <v>0</v>
      </c>
      <c r="W200" s="352">
        <f>[1]BEVÉTEL!$EP$1796</f>
        <v>0</v>
      </c>
      <c r="X200" s="355">
        <f>[1]BEVÉTEL!$EQ$1796</f>
        <v>0</v>
      </c>
    </row>
    <row r="201" spans="1:25" x14ac:dyDescent="0.2">
      <c r="A201" s="329">
        <v>9</v>
      </c>
      <c r="B201" s="551" t="s">
        <v>78</v>
      </c>
      <c r="C201" s="552" t="s">
        <v>130</v>
      </c>
      <c r="D201" s="354">
        <f>[1]BEVÉTEL!$EU$1621</f>
        <v>0</v>
      </c>
      <c r="E201" s="352">
        <f>[1]BEVÉTEL!$EV$1621</f>
        <v>0</v>
      </c>
      <c r="F201" s="352">
        <f>[1]BEVÉTEL!$EW$1621</f>
        <v>0</v>
      </c>
      <c r="G201" s="352">
        <f>[1]BEVÉTEL!$EU$1646</f>
        <v>0</v>
      </c>
      <c r="H201" s="352">
        <f>[1]BEVÉTEL!$EV$1646</f>
        <v>0</v>
      </c>
      <c r="I201" s="352">
        <f>[1]BEVÉTEL!$EW$1646</f>
        <v>0</v>
      </c>
      <c r="J201" s="352">
        <f>[1]BEVÉTEL!$EU$1671</f>
        <v>0</v>
      </c>
      <c r="K201" s="352">
        <f>[1]BEVÉTEL!$EV$1671</f>
        <v>0</v>
      </c>
      <c r="L201" s="352">
        <f>[1]BEVÉTEL!$EW$1671</f>
        <v>0</v>
      </c>
      <c r="M201" s="352">
        <f>[1]BEVÉTEL!$EU$1696</f>
        <v>0</v>
      </c>
      <c r="N201" s="352">
        <f>[1]BEVÉTEL!$EV$1696</f>
        <v>0</v>
      </c>
      <c r="O201" s="352">
        <f>[1]BEVÉTEL!$EW$1696</f>
        <v>0</v>
      </c>
      <c r="P201" s="352">
        <f>[1]BEVÉTEL!$EU$1746</f>
        <v>0</v>
      </c>
      <c r="Q201" s="352">
        <f>[1]BEVÉTEL!$EV$1746</f>
        <v>0</v>
      </c>
      <c r="R201" s="352">
        <f>[1]BEVÉTEL!$EW$1746</f>
        <v>0</v>
      </c>
      <c r="S201" s="352">
        <f>[1]BEVÉTEL!$EU$1771</f>
        <v>0</v>
      </c>
      <c r="T201" s="352">
        <f>[1]BEVÉTEL!$EV$1771</f>
        <v>0</v>
      </c>
      <c r="U201" s="352">
        <f>[1]BEVÉTEL!$EW$1771</f>
        <v>0</v>
      </c>
      <c r="V201" s="352">
        <f>[1]BEVÉTEL!$EU$1796</f>
        <v>0</v>
      </c>
      <c r="W201" s="352">
        <f>[1]BEVÉTEL!$EV$1796</f>
        <v>0</v>
      </c>
      <c r="X201" s="355">
        <f>[1]BEVÉTEL!$EW$1796</f>
        <v>0</v>
      </c>
    </row>
    <row r="202" spans="1:25" x14ac:dyDescent="0.2">
      <c r="A202" s="329"/>
      <c r="B202" s="551" t="s">
        <v>80</v>
      </c>
      <c r="C202" s="552"/>
      <c r="D202" s="1032"/>
      <c r="E202" s="1033"/>
      <c r="F202" s="1033"/>
      <c r="G202" s="1033"/>
      <c r="H202" s="1033"/>
      <c r="I202" s="1033"/>
      <c r="J202" s="1033"/>
      <c r="K202" s="1033"/>
      <c r="L202" s="1033"/>
      <c r="M202" s="1033"/>
      <c r="N202" s="1033"/>
      <c r="O202" s="1033"/>
      <c r="P202" s="1033"/>
      <c r="Q202" s="1033"/>
      <c r="R202" s="1033"/>
      <c r="S202" s="1033"/>
      <c r="T202" s="1033"/>
      <c r="U202" s="1033"/>
      <c r="V202" s="1033"/>
      <c r="W202" s="1033"/>
      <c r="X202" s="1034"/>
    </row>
    <row r="203" spans="1:25" x14ac:dyDescent="0.2">
      <c r="A203" s="329">
        <v>10</v>
      </c>
      <c r="B203" s="551" t="s">
        <v>77</v>
      </c>
      <c r="C203" s="552" t="s">
        <v>130</v>
      </c>
      <c r="D203" s="354">
        <f>[1]BEVÉTEL!$ER$1621</f>
        <v>0</v>
      </c>
      <c r="E203" s="352">
        <f>[1]BEVÉTEL!$ES$1621</f>
        <v>0</v>
      </c>
      <c r="F203" s="352">
        <f>[1]BEVÉTEL!$ET$1621</f>
        <v>0</v>
      </c>
      <c r="G203" s="352">
        <f>[1]BEVÉTEL!$ER$1646</f>
        <v>0</v>
      </c>
      <c r="H203" s="352">
        <f>[1]BEVÉTEL!$ES$1646</f>
        <v>0</v>
      </c>
      <c r="I203" s="352">
        <f>[1]BEVÉTEL!$ET$1646</f>
        <v>0</v>
      </c>
      <c r="J203" s="352">
        <f>[1]BEVÉTEL!$ER$1671</f>
        <v>0</v>
      </c>
      <c r="K203" s="352">
        <f>[1]BEVÉTEL!$ES$1671</f>
        <v>0</v>
      </c>
      <c r="L203" s="352">
        <f>[1]BEVÉTEL!$ET$1671</f>
        <v>0</v>
      </c>
      <c r="M203" s="352">
        <f>[1]BEVÉTEL!$ER$1696</f>
        <v>0</v>
      </c>
      <c r="N203" s="352">
        <f>[1]BEVÉTEL!$ES$1696</f>
        <v>0</v>
      </c>
      <c r="O203" s="352">
        <f>[1]BEVÉTEL!$ET$1696</f>
        <v>0</v>
      </c>
      <c r="P203" s="352">
        <f>[1]BEVÉTEL!$ER$1746</f>
        <v>0</v>
      </c>
      <c r="Q203" s="352">
        <f>[1]BEVÉTEL!$ES$1746</f>
        <v>0</v>
      </c>
      <c r="R203" s="352">
        <f>[1]BEVÉTEL!$ET$1746</f>
        <v>0</v>
      </c>
      <c r="S203" s="352">
        <f>[1]BEVÉTEL!$ER$1771</f>
        <v>0</v>
      </c>
      <c r="T203" s="352">
        <f>[1]BEVÉTEL!$ES$1771</f>
        <v>0</v>
      </c>
      <c r="U203" s="352">
        <f>[1]BEVÉTEL!$ET$1771</f>
        <v>0</v>
      </c>
      <c r="V203" s="352">
        <f>[1]BEVÉTEL!$ER$1796</f>
        <v>0</v>
      </c>
      <c r="W203" s="352">
        <f>[1]BEVÉTEL!$ES$1796</f>
        <v>0</v>
      </c>
      <c r="X203" s="355">
        <f>[1]BEVÉTEL!$ET$1796</f>
        <v>0</v>
      </c>
    </row>
    <row r="204" spans="1:25" x14ac:dyDescent="0.2">
      <c r="A204" s="329">
        <v>11</v>
      </c>
      <c r="B204" s="551" t="s">
        <v>78</v>
      </c>
      <c r="C204" s="552" t="s">
        <v>130</v>
      </c>
      <c r="D204" s="354"/>
      <c r="E204" s="352"/>
      <c r="F204" s="352"/>
      <c r="G204" s="352"/>
      <c r="H204" s="352"/>
      <c r="I204" s="352"/>
      <c r="J204" s="352"/>
      <c r="K204" s="352"/>
      <c r="L204" s="352"/>
      <c r="M204" s="352"/>
      <c r="N204" s="352"/>
      <c r="O204" s="352"/>
      <c r="P204" s="352"/>
      <c r="Q204" s="352"/>
      <c r="R204" s="352"/>
      <c r="S204" s="352"/>
      <c r="T204" s="352"/>
      <c r="U204" s="352"/>
      <c r="V204" s="352"/>
      <c r="W204" s="352"/>
      <c r="X204" s="355"/>
    </row>
    <row r="205" spans="1:25" x14ac:dyDescent="0.2">
      <c r="A205" s="329"/>
      <c r="B205" s="551" t="s">
        <v>81</v>
      </c>
      <c r="C205" s="552"/>
      <c r="D205" s="1032"/>
      <c r="E205" s="1033"/>
      <c r="F205" s="1033"/>
      <c r="G205" s="1033"/>
      <c r="H205" s="1033"/>
      <c r="I205" s="1033"/>
      <c r="J205" s="1033"/>
      <c r="K205" s="1033"/>
      <c r="L205" s="1033"/>
      <c r="M205" s="1033"/>
      <c r="N205" s="1033"/>
      <c r="O205" s="1033"/>
      <c r="P205" s="1033"/>
      <c r="Q205" s="1033"/>
      <c r="R205" s="1033"/>
      <c r="S205" s="1033"/>
      <c r="T205" s="1033"/>
      <c r="U205" s="1033"/>
      <c r="V205" s="1033"/>
      <c r="W205" s="1033"/>
      <c r="X205" s="1034"/>
    </row>
    <row r="206" spans="1:25" x14ac:dyDescent="0.2">
      <c r="A206" s="329">
        <v>12</v>
      </c>
      <c r="B206" s="551" t="s">
        <v>131</v>
      </c>
      <c r="C206" s="552" t="s">
        <v>137</v>
      </c>
      <c r="D206" s="354">
        <f>[1]BEVÉTEL!$EF$1621</f>
        <v>0</v>
      </c>
      <c r="E206" s="352">
        <f>[1]BEVÉTEL!$EG$1621</f>
        <v>0</v>
      </c>
      <c r="F206" s="352">
        <f>[1]BEVÉTEL!$EH$1621</f>
        <v>0</v>
      </c>
      <c r="G206" s="352">
        <f>[1]BEVÉTEL!$EF$1646</f>
        <v>0</v>
      </c>
      <c r="H206" s="352">
        <f>[1]BEVÉTEL!$EG$1646</f>
        <v>0</v>
      </c>
      <c r="I206" s="352">
        <f>[1]BEVÉTEL!$EH$1646</f>
        <v>0</v>
      </c>
      <c r="J206" s="352">
        <f>[1]BEVÉTEL!$EF$1671</f>
        <v>0</v>
      </c>
      <c r="K206" s="352">
        <f>[1]BEVÉTEL!$EG$1671</f>
        <v>0</v>
      </c>
      <c r="L206" s="352">
        <f>[1]BEVÉTEL!$EH$1671</f>
        <v>0</v>
      </c>
      <c r="M206" s="352">
        <f>[1]BEVÉTEL!$EF$1696</f>
        <v>0</v>
      </c>
      <c r="N206" s="352">
        <f>[1]BEVÉTEL!$EG$1696</f>
        <v>0</v>
      </c>
      <c r="O206" s="352">
        <f>[1]BEVÉTEL!$EH$1696</f>
        <v>0</v>
      </c>
      <c r="P206" s="352">
        <f>[1]BEVÉTEL!$EF$1746</f>
        <v>0</v>
      </c>
      <c r="Q206" s="352">
        <f>[1]BEVÉTEL!$EG$1746</f>
        <v>0</v>
      </c>
      <c r="R206" s="352">
        <f>[1]BEVÉTEL!$EH$1746</f>
        <v>0</v>
      </c>
      <c r="S206" s="352">
        <f>[1]BEVÉTEL!$EF$1771</f>
        <v>0</v>
      </c>
      <c r="T206" s="352">
        <f>[1]BEVÉTEL!$EG$1771</f>
        <v>0</v>
      </c>
      <c r="U206" s="352">
        <f>[1]BEVÉTEL!$EH$1771</f>
        <v>0</v>
      </c>
      <c r="V206" s="352">
        <f>[1]BEVÉTEL!$EF$1796</f>
        <v>0</v>
      </c>
      <c r="W206" s="352">
        <f>[1]BEVÉTEL!$EG$1796</f>
        <v>0</v>
      </c>
      <c r="X206" s="355">
        <f>[1]BEVÉTEL!$EH$1796</f>
        <v>0</v>
      </c>
    </row>
    <row r="207" spans="1:25" x14ac:dyDescent="0.2">
      <c r="A207" s="329">
        <v>13</v>
      </c>
      <c r="B207" s="551" t="s">
        <v>75</v>
      </c>
      <c r="C207" s="552" t="s">
        <v>138</v>
      </c>
      <c r="D207" s="354">
        <f>[1]BEVÉTEL!$EC$1621</f>
        <v>0</v>
      </c>
      <c r="E207" s="352">
        <f>[1]BEVÉTEL!$ED$1621</f>
        <v>0</v>
      </c>
      <c r="F207" s="352">
        <f>[1]BEVÉTEL!$EE$1621</f>
        <v>0</v>
      </c>
      <c r="G207" s="352">
        <f>[1]BEVÉTEL!$EC$1646</f>
        <v>0</v>
      </c>
      <c r="H207" s="352">
        <f>[1]BEVÉTEL!$ED$1646</f>
        <v>0</v>
      </c>
      <c r="I207" s="352">
        <f>[1]BEVÉTEL!$EE$1646</f>
        <v>0</v>
      </c>
      <c r="J207" s="352">
        <f>[1]BEVÉTEL!$EC$1671</f>
        <v>0</v>
      </c>
      <c r="K207" s="352">
        <f>[1]BEVÉTEL!$ED$1671</f>
        <v>0</v>
      </c>
      <c r="L207" s="352">
        <f>[1]BEVÉTEL!$EE$1671</f>
        <v>0</v>
      </c>
      <c r="M207" s="352">
        <f>[1]BEVÉTEL!$EC$1696</f>
        <v>0</v>
      </c>
      <c r="N207" s="352">
        <f>[1]BEVÉTEL!$ED$1696</f>
        <v>0</v>
      </c>
      <c r="O207" s="352">
        <f>[1]BEVÉTEL!$EE$1696</f>
        <v>0</v>
      </c>
      <c r="P207" s="352">
        <f>[1]BEVÉTEL!$EC$1746</f>
        <v>0</v>
      </c>
      <c r="Q207" s="352">
        <f>[1]BEVÉTEL!$ED$1746</f>
        <v>0</v>
      </c>
      <c r="R207" s="352">
        <f>[1]BEVÉTEL!$EE$1746</f>
        <v>0</v>
      </c>
      <c r="S207" s="352">
        <f>[1]BEVÉTEL!$EC$1771</f>
        <v>0</v>
      </c>
      <c r="T207" s="352">
        <f>[1]BEVÉTEL!$ED$1771</f>
        <v>0</v>
      </c>
      <c r="U207" s="352">
        <f>[1]BEVÉTEL!$EE$1771</f>
        <v>0</v>
      </c>
      <c r="V207" s="352">
        <f>[1]BEVÉTEL!$EC$1796</f>
        <v>0</v>
      </c>
      <c r="W207" s="352">
        <f>[1]BEVÉTEL!$ED$1796</f>
        <v>0</v>
      </c>
      <c r="X207" s="355">
        <f>[1]BEVÉTEL!$EE$1796</f>
        <v>0</v>
      </c>
    </row>
    <row r="208" spans="1:25" x14ac:dyDescent="0.2">
      <c r="A208" s="329">
        <v>14</v>
      </c>
      <c r="B208" s="551" t="s">
        <v>132</v>
      </c>
      <c r="C208" s="555" t="s">
        <v>139</v>
      </c>
      <c r="D208" s="354">
        <f>[1]BEVÉTEL!$EX$1621</f>
        <v>0</v>
      </c>
      <c r="E208" s="352">
        <f>[1]BEVÉTEL!$EY$1621</f>
        <v>0</v>
      </c>
      <c r="F208" s="352">
        <f>[1]BEVÉTEL!$EZ$1621</f>
        <v>0</v>
      </c>
      <c r="G208" s="352">
        <f>[1]BEVÉTEL!$EX$1646</f>
        <v>0</v>
      </c>
      <c r="H208" s="352">
        <f>[1]BEVÉTEL!$EY$1646</f>
        <v>0</v>
      </c>
      <c r="I208" s="352">
        <f>[1]BEVÉTEL!$EZ$1646</f>
        <v>0</v>
      </c>
      <c r="J208" s="352">
        <f>[1]BEVÉTEL!$EX$1671</f>
        <v>0</v>
      </c>
      <c r="K208" s="352">
        <f>[1]BEVÉTEL!$EY$1671</f>
        <v>0</v>
      </c>
      <c r="L208" s="352">
        <f>[1]BEVÉTEL!$EZ$1671</f>
        <v>0</v>
      </c>
      <c r="M208" s="352">
        <f>[1]BEVÉTEL!$EX$1696</f>
        <v>0</v>
      </c>
      <c r="N208" s="352">
        <f>[1]BEVÉTEL!$EY$1696</f>
        <v>0</v>
      </c>
      <c r="O208" s="352">
        <f>[1]BEVÉTEL!$EZ$1696</f>
        <v>0</v>
      </c>
      <c r="P208" s="352">
        <f>[1]BEVÉTEL!$EX$1746</f>
        <v>0</v>
      </c>
      <c r="Q208" s="352">
        <f>[1]BEVÉTEL!$EY$1746</f>
        <v>0</v>
      </c>
      <c r="R208" s="352">
        <f>[1]BEVÉTEL!$EZ$1746</f>
        <v>0</v>
      </c>
      <c r="S208" s="352">
        <f>[1]BEVÉTEL!$EX$1771</f>
        <v>0</v>
      </c>
      <c r="T208" s="352">
        <f>[1]BEVÉTEL!$EY$1771</f>
        <v>0</v>
      </c>
      <c r="U208" s="352">
        <f>[1]BEVÉTEL!$EZ$1771</f>
        <v>0</v>
      </c>
      <c r="V208" s="352">
        <f>[1]BEVÉTEL!$EX$1796</f>
        <v>0</v>
      </c>
      <c r="W208" s="352">
        <f>[1]BEVÉTEL!$EY$1796</f>
        <v>0</v>
      </c>
      <c r="X208" s="355">
        <f>[1]BEVÉTEL!$EZ$1796</f>
        <v>0</v>
      </c>
    </row>
    <row r="209" spans="1:25" x14ac:dyDescent="0.2">
      <c r="A209" s="329"/>
      <c r="B209" s="553" t="s">
        <v>49</v>
      </c>
      <c r="C209" s="553"/>
      <c r="D209" s="361">
        <f>SUM(D206:D208,D200,D201,D203,D204)</f>
        <v>0</v>
      </c>
      <c r="E209" s="357">
        <f>SUM(E206:E208,E204,E203,E201,E200)</f>
        <v>0</v>
      </c>
      <c r="F209" s="373">
        <f>SUM(F206:F208,F204,F203,F201,F200)</f>
        <v>0</v>
      </c>
      <c r="G209" s="357">
        <f>SUM(G206:G208,G200,G201,G203,G204)</f>
        <v>0</v>
      </c>
      <c r="H209" s="357">
        <f>SUM(H206:H208,H204,H203,H201,H200)</f>
        <v>0</v>
      </c>
      <c r="I209" s="373">
        <f>SUM(I206:I208,I204,I203,I201,I200)</f>
        <v>0</v>
      </c>
      <c r="J209" s="357">
        <f>SUM(J206:J208,J200,J201,J203,J204)</f>
        <v>0</v>
      </c>
      <c r="K209" s="357">
        <f>SUM(K206:K208,K204,K203,K201,K200)</f>
        <v>0</v>
      </c>
      <c r="L209" s="373">
        <f>SUM(L206:L208,L204,L203,L201,L200)</f>
        <v>0</v>
      </c>
      <c r="M209" s="357">
        <f>SUM(M206:M208,M200,M201,M203,M204)</f>
        <v>0</v>
      </c>
      <c r="N209" s="357">
        <f>SUM(N206:N208,N204,N203,N201,N200)</f>
        <v>0</v>
      </c>
      <c r="O209" s="373">
        <f>SUM(O206:O208,O204,O203,O201,O200)</f>
        <v>0</v>
      </c>
      <c r="P209" s="357">
        <f>SUM(P206:P208,P200,P201,P203,P204)</f>
        <v>0</v>
      </c>
      <c r="Q209" s="357">
        <f>SUM(Q206:Q208,Q204,Q203,Q201,Q200)</f>
        <v>0</v>
      </c>
      <c r="R209" s="373">
        <f>SUM(R206:R208,R204,R203,R201,R200)</f>
        <v>0</v>
      </c>
      <c r="S209" s="357">
        <f>SUM(S206:S208,S200,S201,S203,S204)</f>
        <v>0</v>
      </c>
      <c r="T209" s="357">
        <f>SUM(T206:T208,T204,T203,T201,T200)</f>
        <v>0</v>
      </c>
      <c r="U209" s="373">
        <f>SUM(U206:U208,U204,U203,U201,U200)</f>
        <v>0</v>
      </c>
      <c r="V209" s="357">
        <f>SUM(V206:V208,V200,V201,V203,V204)</f>
        <v>0</v>
      </c>
      <c r="W209" s="357">
        <f>SUM(W206:W208,W204,W203,W201,W200)</f>
        <v>0</v>
      </c>
      <c r="X209" s="363">
        <f>SUM(X206:X208,X204,X203,X201,X200)</f>
        <v>0</v>
      </c>
    </row>
    <row r="210" spans="1:25" ht="12.75" thickBot="1" x14ac:dyDescent="0.25">
      <c r="A210" s="329"/>
      <c r="B210" s="553" t="s">
        <v>93</v>
      </c>
      <c r="C210" s="553"/>
      <c r="D210" s="366">
        <f>SUM(D209,D197,D192)</f>
        <v>0</v>
      </c>
      <c r="E210" s="364">
        <f>SUM(E209,E197,E192)</f>
        <v>0</v>
      </c>
      <c r="F210" s="374">
        <f>SUM(F192,F197,F209)</f>
        <v>0</v>
      </c>
      <c r="G210" s="364">
        <f>SUM(G209,G197,G192)</f>
        <v>0</v>
      </c>
      <c r="H210" s="364">
        <f>SUM(H209,H197,H192)</f>
        <v>0</v>
      </c>
      <c r="I210" s="374">
        <f>SUM(I192,I197,I209)</f>
        <v>0</v>
      </c>
      <c r="J210" s="364">
        <f>SUM(J209,J197,J192)</f>
        <v>0</v>
      </c>
      <c r="K210" s="364">
        <f>SUM(K209,K197,K192)</f>
        <v>0</v>
      </c>
      <c r="L210" s="374">
        <f>SUM(L192,L197,L209)</f>
        <v>0</v>
      </c>
      <c r="M210" s="364">
        <f>SUM(M209,M197,M192)</f>
        <v>0</v>
      </c>
      <c r="N210" s="364">
        <f>SUM(N209,N197,N192)</f>
        <v>0</v>
      </c>
      <c r="O210" s="374">
        <f>SUM(O192,O197,O209)</f>
        <v>0</v>
      </c>
      <c r="P210" s="364">
        <f>SUM(P209,P197,P192)</f>
        <v>0</v>
      </c>
      <c r="Q210" s="364">
        <f>SUM(Q209,Q197,Q192)</f>
        <v>0</v>
      </c>
      <c r="R210" s="374">
        <f>SUM(R192,R197,R209)</f>
        <v>0</v>
      </c>
      <c r="S210" s="364">
        <f>SUM(S209,S197,S192)</f>
        <v>0</v>
      </c>
      <c r="T210" s="364">
        <f>SUM(T209,T197,T192)</f>
        <v>0</v>
      </c>
      <c r="U210" s="374">
        <f>SUM(U192,U197,U209)</f>
        <v>0</v>
      </c>
      <c r="V210" s="364">
        <f>SUM(V209,V197,V192)</f>
        <v>0</v>
      </c>
      <c r="W210" s="364">
        <f>SUM(W209,W197,W192)</f>
        <v>0</v>
      </c>
      <c r="X210" s="367">
        <f>SUM(X192,X197,X209)</f>
        <v>0</v>
      </c>
    </row>
    <row r="211" spans="1:25" ht="12.75" thickBot="1" x14ac:dyDescent="0.25">
      <c r="A211" s="287"/>
      <c r="B211" s="288"/>
      <c r="C211" s="1035" t="s">
        <v>223</v>
      </c>
      <c r="D211" s="1038" t="s">
        <v>266</v>
      </c>
      <c r="E211" s="1039"/>
      <c r="F211" s="1039"/>
      <c r="G211" s="1039"/>
      <c r="H211" s="1039"/>
      <c r="I211" s="1039"/>
      <c r="J211" s="1039"/>
      <c r="K211" s="1039"/>
      <c r="L211" s="1039"/>
      <c r="M211" s="1039"/>
      <c r="N211" s="1039"/>
      <c r="O211" s="1039"/>
      <c r="P211" s="1039"/>
      <c r="Q211" s="1039"/>
      <c r="R211" s="1039"/>
      <c r="S211" s="1039"/>
      <c r="T211" s="1039"/>
      <c r="U211" s="1039"/>
      <c r="V211" s="1094"/>
      <c r="W211" s="1094"/>
      <c r="X211" s="1095"/>
      <c r="Y211" s="368"/>
    </row>
    <row r="212" spans="1:25" ht="40.5" customHeight="1" x14ac:dyDescent="0.2">
      <c r="A212" s="287"/>
      <c r="B212" s="288"/>
      <c r="C212" s="1035"/>
      <c r="D212" s="1050"/>
      <c r="E212" s="1041"/>
      <c r="F212" s="1041"/>
      <c r="G212" s="1041"/>
      <c r="H212" s="1041"/>
      <c r="I212" s="1041"/>
      <c r="J212" s="1041"/>
      <c r="K212" s="1041"/>
      <c r="L212" s="1041"/>
      <c r="M212" s="1030"/>
      <c r="N212" s="1030"/>
      <c r="O212" s="1030"/>
      <c r="P212" s="1030"/>
      <c r="Q212" s="1030"/>
      <c r="R212" s="1030"/>
      <c r="S212" s="1030"/>
      <c r="T212" s="1030"/>
      <c r="U212" s="1055"/>
      <c r="V212" s="1082" t="s">
        <v>206</v>
      </c>
      <c r="W212" s="1083"/>
      <c r="X212" s="1084"/>
      <c r="Y212" s="368"/>
    </row>
    <row r="213" spans="1:25" ht="47.25" x14ac:dyDescent="0.2">
      <c r="A213" s="287"/>
      <c r="B213" s="288"/>
      <c r="C213" s="297" t="s">
        <v>111</v>
      </c>
      <c r="D213" s="1050"/>
      <c r="E213" s="1041"/>
      <c r="F213" s="1041"/>
      <c r="G213" s="1041"/>
      <c r="H213" s="1041"/>
      <c r="I213" s="1041"/>
      <c r="J213" s="1041"/>
      <c r="K213" s="1041"/>
      <c r="L213" s="1041"/>
      <c r="M213" s="1030"/>
      <c r="N213" s="1030"/>
      <c r="O213" s="1030"/>
      <c r="P213" s="1030"/>
      <c r="Q213" s="1030"/>
      <c r="R213" s="1030"/>
      <c r="S213" s="1030"/>
      <c r="T213" s="1030"/>
      <c r="U213" s="1055"/>
      <c r="V213" s="1085"/>
      <c r="W213" s="1086"/>
      <c r="X213" s="1087"/>
      <c r="Y213" s="368"/>
    </row>
    <row r="214" spans="1:25" ht="43.5" x14ac:dyDescent="0.2">
      <c r="A214" s="289" t="s">
        <v>41</v>
      </c>
      <c r="B214" s="290" t="s">
        <v>111</v>
      </c>
      <c r="C214" s="298" t="s">
        <v>117</v>
      </c>
      <c r="D214" s="372"/>
      <c r="E214" s="369"/>
      <c r="F214" s="369"/>
      <c r="G214" s="370"/>
      <c r="H214" s="369"/>
      <c r="I214" s="369"/>
      <c r="J214" s="370"/>
      <c r="K214" s="369"/>
      <c r="L214" s="369"/>
      <c r="M214" s="370"/>
      <c r="N214" s="369"/>
      <c r="O214" s="369"/>
      <c r="P214" s="370"/>
      <c r="Q214" s="369"/>
      <c r="R214" s="369"/>
      <c r="S214" s="370"/>
      <c r="T214" s="369"/>
      <c r="U214" s="371"/>
      <c r="V214" s="480"/>
      <c r="W214" s="481"/>
      <c r="X214" s="482"/>
      <c r="Y214" s="368"/>
    </row>
    <row r="215" spans="1:25" x14ac:dyDescent="0.2">
      <c r="A215" s="329" t="s">
        <v>10</v>
      </c>
      <c r="B215" s="551" t="s">
        <v>54</v>
      </c>
      <c r="C215" s="551"/>
      <c r="D215" s="1032"/>
      <c r="E215" s="1033"/>
      <c r="F215" s="1033"/>
      <c r="G215" s="1033"/>
      <c r="H215" s="1033"/>
      <c r="I215" s="1033"/>
      <c r="J215" s="1033"/>
      <c r="K215" s="1033"/>
      <c r="L215" s="1033"/>
      <c r="M215" s="1033"/>
      <c r="N215" s="1033"/>
      <c r="O215" s="1033"/>
      <c r="P215" s="1033"/>
      <c r="Q215" s="1033"/>
      <c r="R215" s="1033"/>
      <c r="S215" s="1033"/>
      <c r="T215" s="1033"/>
      <c r="U215" s="1054"/>
      <c r="V215" s="1060"/>
      <c r="W215" s="1061"/>
      <c r="X215" s="1062"/>
      <c r="Y215" s="368"/>
    </row>
    <row r="216" spans="1:25" x14ac:dyDescent="0.2">
      <c r="A216" s="329">
        <v>1</v>
      </c>
      <c r="B216" s="551" t="s">
        <v>118</v>
      </c>
      <c r="C216" s="552" t="s">
        <v>119</v>
      </c>
      <c r="D216" s="354">
        <f>[1]BEVÉTEL!$M$1821</f>
        <v>0</v>
      </c>
      <c r="E216" s="352">
        <f>[1]BEVÉTEL!$N$1821</f>
        <v>0</v>
      </c>
      <c r="F216" s="352">
        <f>[1]BEVÉTEL!$O$1821</f>
        <v>0</v>
      </c>
      <c r="G216" s="352">
        <f>[1]BEVÉTEL!$M$1846</f>
        <v>0</v>
      </c>
      <c r="H216" s="352">
        <f>[1]BEVÉTEL!$N$1846</f>
        <v>0</v>
      </c>
      <c r="I216" s="352">
        <f>[1]BEVÉTEL!$O$1846</f>
        <v>0</v>
      </c>
      <c r="J216" s="352">
        <f>[1]BEVÉTEL!$M$1871</f>
        <v>0</v>
      </c>
      <c r="K216" s="352">
        <f>[1]BEVÉTEL!$N$1871</f>
        <v>0</v>
      </c>
      <c r="L216" s="352">
        <f>[1]BEVÉTEL!$O$1871</f>
        <v>0</v>
      </c>
      <c r="M216" s="352">
        <f>[1]BEVÉTEL!$M$1896</f>
        <v>0</v>
      </c>
      <c r="N216" s="352">
        <f>[1]BEVÉTEL!$N$1896</f>
        <v>0</v>
      </c>
      <c r="O216" s="352">
        <f>[1]BEVÉTEL!$O$1896</f>
        <v>0</v>
      </c>
      <c r="P216" s="352">
        <f>[1]BEVÉTEL!$M$1921</f>
        <v>0</v>
      </c>
      <c r="Q216" s="352">
        <f>[1]BEVÉTEL!$N$1921</f>
        <v>0</v>
      </c>
      <c r="R216" s="352">
        <f>[1]BEVÉTEL!$O$1921</f>
        <v>0</v>
      </c>
      <c r="S216" s="352"/>
      <c r="T216" s="352"/>
      <c r="U216" s="353"/>
      <c r="V216" s="469">
        <f t="shared" ref="V216:X221" si="44">SUM(D100,G100,J100,V100,D129,G129,J129,M129,P129,S129,V129,G158,J158,M158,P158,S158,V158,D187,G187,J187,M187,P187,S187,D158,M100,V187,M216,P216,S216,J216,G216,D216,S100,P100,V71,S71,P71,J71,M71,G71,D71,V42,S42,P42,M42,J42,G42,D42,V13,S13,P13,M13,J13,G13,D13)-P100</f>
        <v>665547751</v>
      </c>
      <c r="W216" s="385">
        <f t="shared" si="44"/>
        <v>1618000</v>
      </c>
      <c r="X216" s="470">
        <f t="shared" si="44"/>
        <v>0</v>
      </c>
      <c r="Y216" s="368"/>
    </row>
    <row r="217" spans="1:25" ht="17.25" customHeight="1" x14ac:dyDescent="0.2">
      <c r="A217" s="329"/>
      <c r="B217" s="551" t="s">
        <v>120</v>
      </c>
      <c r="C217" s="552"/>
      <c r="D217" s="354"/>
      <c r="E217" s="352"/>
      <c r="F217" s="352"/>
      <c r="G217" s="352"/>
      <c r="H217" s="352"/>
      <c r="I217" s="352"/>
      <c r="J217" s="352"/>
      <c r="K217" s="352"/>
      <c r="L217" s="352"/>
      <c r="M217" s="352"/>
      <c r="N217" s="352"/>
      <c r="O217" s="352"/>
      <c r="P217" s="352"/>
      <c r="Q217" s="352"/>
      <c r="R217" s="352"/>
      <c r="S217" s="352"/>
      <c r="T217" s="352"/>
      <c r="U217" s="353"/>
      <c r="V217" s="469">
        <f t="shared" si="44"/>
        <v>0</v>
      </c>
      <c r="W217" s="385">
        <f t="shared" si="44"/>
        <v>0</v>
      </c>
      <c r="X217" s="470">
        <f t="shared" si="44"/>
        <v>0</v>
      </c>
      <c r="Y217" s="368"/>
    </row>
    <row r="218" spans="1:25" x14ac:dyDescent="0.2">
      <c r="A218" s="329">
        <v>2</v>
      </c>
      <c r="B218" s="551" t="s">
        <v>56</v>
      </c>
      <c r="C218" s="552" t="s">
        <v>121</v>
      </c>
      <c r="D218" s="354">
        <f>[1]BEVÉTEL!$BU$1821</f>
        <v>0</v>
      </c>
      <c r="E218" s="352">
        <f>[1]BEVÉTEL!$BV$1821</f>
        <v>0</v>
      </c>
      <c r="F218" s="352">
        <f>[1]BEVÉTEL!$BW$1821</f>
        <v>0</v>
      </c>
      <c r="G218" s="352">
        <f>[1]BEVÉTEL!$BU$1846</f>
        <v>0</v>
      </c>
      <c r="H218" s="352">
        <f>[1]BEVÉTEL!$BV$1846</f>
        <v>0</v>
      </c>
      <c r="I218" s="352">
        <f>[1]BEVÉTEL!$BW$1846</f>
        <v>0</v>
      </c>
      <c r="J218" s="352">
        <f>[1]BEVÉTEL!$BU$1871</f>
        <v>0</v>
      </c>
      <c r="K218" s="352">
        <f>[1]BEVÉTEL!$BV$1871</f>
        <v>0</v>
      </c>
      <c r="L218" s="352">
        <f>[1]BEVÉTEL!$BW$1871</f>
        <v>0</v>
      </c>
      <c r="M218" s="352">
        <f>[1]BEVÉTEL!$BU$1896</f>
        <v>0</v>
      </c>
      <c r="N218" s="352">
        <f>[1]BEVÉTEL!$BV$1896</f>
        <v>0</v>
      </c>
      <c r="O218" s="352">
        <f>[1]BEVÉTEL!$BW$1896</f>
        <v>0</v>
      </c>
      <c r="P218" s="352">
        <f>[1]BEVÉTEL!$BU$1921</f>
        <v>0</v>
      </c>
      <c r="Q218" s="352">
        <f>[1]BEVÉTEL!$BV$1921</f>
        <v>0</v>
      </c>
      <c r="R218" s="352">
        <f>[1]BEVÉTEL!$BW$1921</f>
        <v>0</v>
      </c>
      <c r="S218" s="352"/>
      <c r="T218" s="352"/>
      <c r="U218" s="353"/>
      <c r="V218" s="469">
        <f t="shared" si="44"/>
        <v>80100000</v>
      </c>
      <c r="W218" s="385">
        <f t="shared" si="44"/>
        <v>0</v>
      </c>
      <c r="X218" s="470">
        <f t="shared" si="44"/>
        <v>0</v>
      </c>
      <c r="Y218" s="368"/>
    </row>
    <row r="219" spans="1:25" x14ac:dyDescent="0.2">
      <c r="A219" s="329">
        <v>3</v>
      </c>
      <c r="B219" s="551" t="s">
        <v>122</v>
      </c>
      <c r="C219" s="552" t="s">
        <v>123</v>
      </c>
      <c r="D219" s="354">
        <f>[1]BEVÉTEL!$AB$1821</f>
        <v>0</v>
      </c>
      <c r="E219" s="352">
        <f>[1]BEVÉTEL!$AC$1821</f>
        <v>0</v>
      </c>
      <c r="F219" s="352">
        <f>[1]BEVÉTEL!$AD$1821</f>
        <v>0</v>
      </c>
      <c r="G219" s="352">
        <f>[1]BEVÉTEL!$AB$1846</f>
        <v>0</v>
      </c>
      <c r="H219" s="352">
        <f>[1]BEVÉTEL!$AC$1846</f>
        <v>0</v>
      </c>
      <c r="I219" s="352">
        <f>[1]BEVÉTEL!$AD$1846</f>
        <v>0</v>
      </c>
      <c r="J219" s="352">
        <f>[1]BEVÉTEL!$AB$1871</f>
        <v>0</v>
      </c>
      <c r="K219" s="352">
        <f>[1]BEVÉTEL!$AC$1871</f>
        <v>0</v>
      </c>
      <c r="L219" s="352">
        <f>[1]BEVÉTEL!$AD$1871</f>
        <v>0</v>
      </c>
      <c r="M219" s="352">
        <f>[1]BEVÉTEL!$AB$1896</f>
        <v>0</v>
      </c>
      <c r="N219" s="352">
        <f>[1]BEVÉTEL!$AC$1896</f>
        <v>0</v>
      </c>
      <c r="O219" s="352">
        <f>[1]BEVÉTEL!$AD$1896</f>
        <v>0</v>
      </c>
      <c r="P219" s="352">
        <f>[1]BEVÉTEL!$AB$1921</f>
        <v>0</v>
      </c>
      <c r="Q219" s="352">
        <f>[1]BEVÉTEL!$AC$1921</f>
        <v>0</v>
      </c>
      <c r="R219" s="352">
        <f>[1]BEVÉTEL!$AD$1921</f>
        <v>0</v>
      </c>
      <c r="S219" s="352"/>
      <c r="T219" s="352"/>
      <c r="U219" s="353"/>
      <c r="V219" s="469">
        <f t="shared" si="44"/>
        <v>49500000</v>
      </c>
      <c r="W219" s="385">
        <f t="shared" si="44"/>
        <v>0</v>
      </c>
      <c r="X219" s="470">
        <f t="shared" si="44"/>
        <v>0</v>
      </c>
      <c r="Y219" s="368"/>
    </row>
    <row r="220" spans="1:25" x14ac:dyDescent="0.2">
      <c r="A220" s="329">
        <v>4</v>
      </c>
      <c r="B220" s="551" t="s">
        <v>124</v>
      </c>
      <c r="C220" s="552" t="s">
        <v>125</v>
      </c>
      <c r="D220" s="354">
        <f>[1]BEVÉTEL!$BL$1821</f>
        <v>0</v>
      </c>
      <c r="E220" s="357">
        <f>[1]BEVÉTEL!$BM$1821</f>
        <v>0</v>
      </c>
      <c r="F220" s="357">
        <f>[1]BEVÉTEL!$BN$1821</f>
        <v>0</v>
      </c>
      <c r="G220" s="352">
        <f>[1]BEVÉTEL!$BL$1846</f>
        <v>0</v>
      </c>
      <c r="H220" s="357">
        <f>[1]BEVÉTEL!$BM$1846</f>
        <v>0</v>
      </c>
      <c r="I220" s="357">
        <f>[1]BEVÉTEL!$BN$1846</f>
        <v>0</v>
      </c>
      <c r="J220" s="352">
        <f>[1]BEVÉTEL!$BL$1871</f>
        <v>0</v>
      </c>
      <c r="K220" s="357">
        <f>[1]BEVÉTEL!$BM$1871</f>
        <v>0</v>
      </c>
      <c r="L220" s="357">
        <f>[1]BEVÉTEL!$BN$1871</f>
        <v>0</v>
      </c>
      <c r="M220" s="352">
        <f>[1]BEVÉTEL!$BL$1896</f>
        <v>0</v>
      </c>
      <c r="N220" s="357">
        <f>[1]BEVÉTEL!$BM$1896</f>
        <v>0</v>
      </c>
      <c r="O220" s="357">
        <f>[1]BEVÉTEL!$BN$1896</f>
        <v>0</v>
      </c>
      <c r="P220" s="352">
        <f>[1]BEVÉTEL!$BL$1921</f>
        <v>0</v>
      </c>
      <c r="Q220" s="357">
        <f>[1]BEVÉTEL!$BM$1921</f>
        <v>0</v>
      </c>
      <c r="R220" s="357">
        <f>[1]BEVÉTEL!$BN$1921</f>
        <v>0</v>
      </c>
      <c r="S220" s="352"/>
      <c r="T220" s="357"/>
      <c r="U220" s="358"/>
      <c r="V220" s="469">
        <f t="shared" si="44"/>
        <v>0</v>
      </c>
      <c r="W220" s="385">
        <f t="shared" si="44"/>
        <v>300000</v>
      </c>
      <c r="X220" s="470">
        <f t="shared" si="44"/>
        <v>0</v>
      </c>
      <c r="Y220" s="368"/>
    </row>
    <row r="221" spans="1:25" x14ac:dyDescent="0.2">
      <c r="A221" s="329"/>
      <c r="B221" s="553" t="s">
        <v>60</v>
      </c>
      <c r="C221" s="554"/>
      <c r="D221" s="361">
        <f t="shared" ref="D221:R221" si="45">SUM(D218:D220,D216)</f>
        <v>0</v>
      </c>
      <c r="E221" s="357">
        <f t="shared" si="45"/>
        <v>0</v>
      </c>
      <c r="F221" s="357">
        <f t="shared" si="45"/>
        <v>0</v>
      </c>
      <c r="G221" s="357">
        <f t="shared" si="45"/>
        <v>0</v>
      </c>
      <c r="H221" s="357">
        <f t="shared" si="45"/>
        <v>0</v>
      </c>
      <c r="I221" s="357">
        <f t="shared" si="45"/>
        <v>0</v>
      </c>
      <c r="J221" s="357">
        <f t="shared" si="45"/>
        <v>0</v>
      </c>
      <c r="K221" s="357">
        <f t="shared" si="45"/>
        <v>0</v>
      </c>
      <c r="L221" s="357">
        <f t="shared" si="45"/>
        <v>0</v>
      </c>
      <c r="M221" s="357">
        <f t="shared" si="45"/>
        <v>0</v>
      </c>
      <c r="N221" s="357">
        <f t="shared" si="45"/>
        <v>0</v>
      </c>
      <c r="O221" s="357">
        <f t="shared" si="45"/>
        <v>0</v>
      </c>
      <c r="P221" s="357">
        <f t="shared" si="45"/>
        <v>0</v>
      </c>
      <c r="Q221" s="357">
        <f t="shared" si="45"/>
        <v>0</v>
      </c>
      <c r="R221" s="357">
        <f t="shared" si="45"/>
        <v>0</v>
      </c>
      <c r="S221" s="357"/>
      <c r="T221" s="357"/>
      <c r="U221" s="358"/>
      <c r="V221" s="469">
        <f t="shared" si="44"/>
        <v>795147751</v>
      </c>
      <c r="W221" s="385">
        <f t="shared" si="44"/>
        <v>1918000</v>
      </c>
      <c r="X221" s="470">
        <f t="shared" si="44"/>
        <v>0</v>
      </c>
      <c r="Y221" s="368"/>
    </row>
    <row r="222" spans="1:25" ht="24" customHeight="1" x14ac:dyDescent="0.2">
      <c r="A222" s="329" t="s">
        <v>50</v>
      </c>
      <c r="B222" s="551" t="s">
        <v>61</v>
      </c>
      <c r="C222" s="552"/>
      <c r="D222" s="1032"/>
      <c r="E222" s="1033"/>
      <c r="F222" s="1033"/>
      <c r="G222" s="1033"/>
      <c r="H222" s="1033"/>
      <c r="I222" s="1033"/>
      <c r="J222" s="1033"/>
      <c r="K222" s="1033"/>
      <c r="L222" s="1033"/>
      <c r="M222" s="1033"/>
      <c r="N222" s="1033"/>
      <c r="O222" s="1033"/>
      <c r="P222" s="1033"/>
      <c r="Q222" s="1033"/>
      <c r="R222" s="1033"/>
      <c r="S222" s="1033"/>
      <c r="T222" s="1033"/>
      <c r="U222" s="1054"/>
      <c r="V222" s="1060"/>
      <c r="W222" s="1061"/>
      <c r="X222" s="1062"/>
      <c r="Y222" s="368"/>
    </row>
    <row r="223" spans="1:25" ht="22.5" x14ac:dyDescent="0.2">
      <c r="A223" s="329">
        <v>5</v>
      </c>
      <c r="B223" s="551" t="s">
        <v>70</v>
      </c>
      <c r="C223" s="552" t="s">
        <v>126</v>
      </c>
      <c r="D223" s="354">
        <f>[1]BEVÉTEL!$CM$1821</f>
        <v>0</v>
      </c>
      <c r="E223" s="352">
        <f>[1]BEVÉTEL!$CN$1821</f>
        <v>0</v>
      </c>
      <c r="F223" s="352">
        <f>[1]BEVÉTEL!$CO$1821</f>
        <v>0</v>
      </c>
      <c r="G223" s="352">
        <f>[1]BEVÉTEL!$CM$1846</f>
        <v>0</v>
      </c>
      <c r="H223" s="352">
        <f>[1]BEVÉTEL!$CN$1846</f>
        <v>0</v>
      </c>
      <c r="I223" s="352">
        <f>[1]BEVÉTEL!$CO$1846</f>
        <v>0</v>
      </c>
      <c r="J223" s="352">
        <f>[1]BEVÉTEL!$CM$1871</f>
        <v>0</v>
      </c>
      <c r="K223" s="352">
        <f>[1]BEVÉTEL!$CN$1871</f>
        <v>0</v>
      </c>
      <c r="L223" s="352">
        <f>[1]BEVÉTEL!$CO$1871</f>
        <v>0</v>
      </c>
      <c r="M223" s="352">
        <f>[1]BEVÉTEL!$CM$1896</f>
        <v>0</v>
      </c>
      <c r="N223" s="352">
        <f>[1]BEVÉTEL!$CN$1896</f>
        <v>0</v>
      </c>
      <c r="O223" s="352">
        <f>[1]BEVÉTEL!$CO$1896</f>
        <v>0</v>
      </c>
      <c r="P223" s="352">
        <f>[1]BEVÉTEL!$CM$1921</f>
        <v>0</v>
      </c>
      <c r="Q223" s="352">
        <f>[1]BEVÉTEL!$CN$1921</f>
        <v>0</v>
      </c>
      <c r="R223" s="352">
        <f>[1]BEVÉTEL!$CO$1921</f>
        <v>0</v>
      </c>
      <c r="S223" s="352"/>
      <c r="T223" s="352"/>
      <c r="U223" s="353"/>
      <c r="V223" s="469">
        <f t="shared" ref="V223:X226" si="46">SUM(D107,G107,J107,V107,D136,G136,J136,M136,P136,S136,V136,G165,J165,M165,P165,S165,V165,D194,G194,J194,M194,P194,S194,D165,M107,V194,M223,P223,S223,J223,G223,D223,S107,P107,V78,S78,P78,J78,M78,G78,D78,V49,S49,P49,M49,J49,G49,D49,V20,S20,P20,M20,J20,G20,D20)-P107</f>
        <v>33652068</v>
      </c>
      <c r="W223" s="385">
        <f t="shared" si="46"/>
        <v>116833301</v>
      </c>
      <c r="X223" s="470">
        <f t="shared" si="46"/>
        <v>0</v>
      </c>
      <c r="Y223" s="368"/>
    </row>
    <row r="224" spans="1:25" x14ac:dyDescent="0.2">
      <c r="A224" s="329">
        <v>6</v>
      </c>
      <c r="B224" s="551" t="s">
        <v>127</v>
      </c>
      <c r="C224" s="552" t="s">
        <v>128</v>
      </c>
      <c r="D224" s="354">
        <f>[1]BEVÉTEL!$CY$1821</f>
        <v>0</v>
      </c>
      <c r="E224" s="352">
        <f>[1]BEVÉTEL!$CZ$1821</f>
        <v>0</v>
      </c>
      <c r="F224" s="352">
        <f>[1]BEVÉTEL!$DA$1821</f>
        <v>0</v>
      </c>
      <c r="G224" s="352">
        <f>[1]BEVÉTEL!$CY$1846</f>
        <v>0</v>
      </c>
      <c r="H224" s="352">
        <f>[1]BEVÉTEL!$CZ$1846</f>
        <v>0</v>
      </c>
      <c r="I224" s="352">
        <f>[1]BEVÉTEL!$DA$1846</f>
        <v>0</v>
      </c>
      <c r="J224" s="352">
        <f>[1]BEVÉTEL!$CY$1871</f>
        <v>0</v>
      </c>
      <c r="K224" s="352">
        <f>[1]BEVÉTEL!$CZ$1871</f>
        <v>0</v>
      </c>
      <c r="L224" s="352">
        <f>[1]BEVÉTEL!$DA$1871</f>
        <v>0</v>
      </c>
      <c r="M224" s="352">
        <f>[1]BEVÉTEL!$CY$1896</f>
        <v>0</v>
      </c>
      <c r="N224" s="352">
        <f>[1]BEVÉTEL!$CZ$1896</f>
        <v>0</v>
      </c>
      <c r="O224" s="352">
        <f>[1]BEVÉTEL!$DA$1896</f>
        <v>0</v>
      </c>
      <c r="P224" s="352">
        <f>[1]BEVÉTEL!$CY$1921</f>
        <v>0</v>
      </c>
      <c r="Q224" s="352">
        <f>[1]BEVÉTEL!$CZ$1921</f>
        <v>0</v>
      </c>
      <c r="R224" s="352">
        <f>[1]BEVÉTEL!$DA$1921</f>
        <v>0</v>
      </c>
      <c r="S224" s="352"/>
      <c r="T224" s="352"/>
      <c r="U224" s="353"/>
      <c r="V224" s="469">
        <f t="shared" si="46"/>
        <v>0</v>
      </c>
      <c r="W224" s="385">
        <f t="shared" si="46"/>
        <v>0</v>
      </c>
      <c r="X224" s="470">
        <f t="shared" si="46"/>
        <v>0</v>
      </c>
    </row>
    <row r="225" spans="1:24" ht="22.5" x14ac:dyDescent="0.2">
      <c r="A225" s="329">
        <v>7</v>
      </c>
      <c r="B225" s="551" t="s">
        <v>72</v>
      </c>
      <c r="C225" s="552" t="s">
        <v>129</v>
      </c>
      <c r="D225" s="354">
        <f>[1]BEVÉTEL!$DQ$1821</f>
        <v>0</v>
      </c>
      <c r="E225" s="352">
        <f>[1]BEVÉTEL!$DR$1821</f>
        <v>0</v>
      </c>
      <c r="F225" s="352">
        <f>[1]BEVÉTEL!$DS$1821</f>
        <v>0</v>
      </c>
      <c r="G225" s="352">
        <f>[1]BEVÉTEL!$DQ$1846</f>
        <v>0</v>
      </c>
      <c r="H225" s="352">
        <f>[1]BEVÉTEL!$DR$1846</f>
        <v>0</v>
      </c>
      <c r="I225" s="352">
        <f>[1]BEVÉTEL!$DS$1846</f>
        <v>0</v>
      </c>
      <c r="J225" s="352">
        <f>[1]BEVÉTEL!$DQ$1871</f>
        <v>0</v>
      </c>
      <c r="K225" s="352">
        <f>[1]BEVÉTEL!$DR$1871</f>
        <v>0</v>
      </c>
      <c r="L225" s="352">
        <f>[1]BEVÉTEL!$DS$1871</f>
        <v>0</v>
      </c>
      <c r="M225" s="352">
        <f>[1]BEVÉTEL!$DQ$1896</f>
        <v>0</v>
      </c>
      <c r="N225" s="352">
        <f>[1]BEVÉTEL!$DR$1896</f>
        <v>0</v>
      </c>
      <c r="O225" s="352">
        <f>[1]BEVÉTEL!$DS$1896</f>
        <v>0</v>
      </c>
      <c r="P225" s="352">
        <f>[1]BEVÉTEL!$DQ$1921</f>
        <v>0</v>
      </c>
      <c r="Q225" s="352">
        <f>[1]BEVÉTEL!$DR$1921</f>
        <v>0</v>
      </c>
      <c r="R225" s="352">
        <f>[1]BEVÉTEL!$DS$1921</f>
        <v>0</v>
      </c>
      <c r="S225" s="352"/>
      <c r="T225" s="352"/>
      <c r="U225" s="353"/>
      <c r="V225" s="469">
        <f t="shared" si="46"/>
        <v>10000000</v>
      </c>
      <c r="W225" s="385">
        <f t="shared" si="46"/>
        <v>0</v>
      </c>
      <c r="X225" s="470">
        <f t="shared" si="46"/>
        <v>0</v>
      </c>
    </row>
    <row r="226" spans="1:24" x14ac:dyDescent="0.2">
      <c r="A226" s="329"/>
      <c r="B226" s="553" t="s">
        <v>68</v>
      </c>
      <c r="C226" s="554"/>
      <c r="D226" s="361">
        <f t="shared" ref="D226:R226" si="47">SUM(D223:D225)</f>
        <v>0</v>
      </c>
      <c r="E226" s="357">
        <f t="shared" si="47"/>
        <v>0</v>
      </c>
      <c r="F226" s="357">
        <f t="shared" si="47"/>
        <v>0</v>
      </c>
      <c r="G226" s="357">
        <f t="shared" si="47"/>
        <v>0</v>
      </c>
      <c r="H226" s="357">
        <f t="shared" si="47"/>
        <v>0</v>
      </c>
      <c r="I226" s="357">
        <f t="shared" si="47"/>
        <v>0</v>
      </c>
      <c r="J226" s="357">
        <f t="shared" si="47"/>
        <v>0</v>
      </c>
      <c r="K226" s="357">
        <f t="shared" si="47"/>
        <v>0</v>
      </c>
      <c r="L226" s="357">
        <f t="shared" si="47"/>
        <v>0</v>
      </c>
      <c r="M226" s="357">
        <f t="shared" si="47"/>
        <v>0</v>
      </c>
      <c r="N226" s="357">
        <f t="shared" si="47"/>
        <v>0</v>
      </c>
      <c r="O226" s="357">
        <f t="shared" si="47"/>
        <v>0</v>
      </c>
      <c r="P226" s="357">
        <f t="shared" si="47"/>
        <v>0</v>
      </c>
      <c r="Q226" s="357">
        <f t="shared" si="47"/>
        <v>0</v>
      </c>
      <c r="R226" s="357">
        <f t="shared" si="47"/>
        <v>0</v>
      </c>
      <c r="S226" s="357"/>
      <c r="T226" s="357"/>
      <c r="U226" s="358"/>
      <c r="V226" s="469">
        <f t="shared" si="46"/>
        <v>43652068</v>
      </c>
      <c r="W226" s="385">
        <f t="shared" si="46"/>
        <v>116833301</v>
      </c>
      <c r="X226" s="470">
        <f t="shared" si="46"/>
        <v>0</v>
      </c>
    </row>
    <row r="227" spans="1:24" ht="15" customHeight="1" x14ac:dyDescent="0.2">
      <c r="A227" s="329" t="s">
        <v>52</v>
      </c>
      <c r="B227" s="551" t="s">
        <v>84</v>
      </c>
      <c r="C227" s="552"/>
      <c r="D227" s="1032"/>
      <c r="E227" s="1033"/>
      <c r="F227" s="1033"/>
      <c r="G227" s="1033"/>
      <c r="H227" s="1033"/>
      <c r="I227" s="1033"/>
      <c r="J227" s="1033"/>
      <c r="K227" s="1033"/>
      <c r="L227" s="1033"/>
      <c r="M227" s="1033"/>
      <c r="N227" s="1033"/>
      <c r="O227" s="1033"/>
      <c r="P227" s="1033"/>
      <c r="Q227" s="1033"/>
      <c r="R227" s="1033"/>
      <c r="S227" s="1033"/>
      <c r="T227" s="1033"/>
      <c r="U227" s="1054"/>
      <c r="V227" s="1060"/>
      <c r="W227" s="1061"/>
      <c r="X227" s="1062"/>
    </row>
    <row r="228" spans="1:24" x14ac:dyDescent="0.2">
      <c r="A228" s="329"/>
      <c r="B228" s="551" t="s">
        <v>79</v>
      </c>
      <c r="C228" s="552"/>
      <c r="D228" s="1032"/>
      <c r="E228" s="1033"/>
      <c r="F228" s="1033"/>
      <c r="G228" s="1033"/>
      <c r="H228" s="1033"/>
      <c r="I228" s="1033"/>
      <c r="J228" s="1033"/>
      <c r="K228" s="1033"/>
      <c r="L228" s="1033"/>
      <c r="M228" s="1033"/>
      <c r="N228" s="1033"/>
      <c r="O228" s="1033"/>
      <c r="P228" s="1033"/>
      <c r="Q228" s="1033"/>
      <c r="R228" s="1033"/>
      <c r="S228" s="1033"/>
      <c r="T228" s="1033"/>
      <c r="U228" s="1054"/>
      <c r="V228" s="1060"/>
      <c r="W228" s="1061"/>
      <c r="X228" s="1062"/>
    </row>
    <row r="229" spans="1:24" x14ac:dyDescent="0.2">
      <c r="A229" s="329">
        <v>8</v>
      </c>
      <c r="B229" s="551" t="s">
        <v>77</v>
      </c>
      <c r="C229" s="552" t="s">
        <v>130</v>
      </c>
      <c r="D229" s="354">
        <f>[1]BEVÉTEL!$EO$1821</f>
        <v>0</v>
      </c>
      <c r="E229" s="352">
        <f>[1]BEVÉTEL!$EP$1821</f>
        <v>0</v>
      </c>
      <c r="F229" s="352">
        <f>[1]BEVÉTEL!$EQ$1821</f>
        <v>0</v>
      </c>
      <c r="G229" s="352">
        <f>[1]BEVÉTEL!$EO$1846</f>
        <v>0</v>
      </c>
      <c r="H229" s="352">
        <f>[1]BEVÉTEL!$EP$1846</f>
        <v>0</v>
      </c>
      <c r="I229" s="352">
        <f>[1]BEVÉTEL!$EQ$1846</f>
        <v>0</v>
      </c>
      <c r="J229" s="352">
        <f>[1]BEVÉTEL!$EO$1871</f>
        <v>0</v>
      </c>
      <c r="K229" s="352">
        <f>[1]BEVÉTEL!$EP$1871</f>
        <v>0</v>
      </c>
      <c r="L229" s="352">
        <f>[1]BEVÉTEL!$EQ$1871</f>
        <v>0</v>
      </c>
      <c r="M229" s="352">
        <f>[1]BEVÉTEL!$EO$1896</f>
        <v>0</v>
      </c>
      <c r="N229" s="352">
        <f>[1]BEVÉTEL!$EP$1896</f>
        <v>0</v>
      </c>
      <c r="O229" s="352">
        <f>[1]BEVÉTEL!$EQ$1896</f>
        <v>0</v>
      </c>
      <c r="P229" s="352">
        <f>[1]BEVÉTEL!$EO$1921</f>
        <v>0</v>
      </c>
      <c r="Q229" s="352">
        <f>[1]BEVÉTEL!$EP$1921</f>
        <v>0</v>
      </c>
      <c r="R229" s="352">
        <f>[1]BEVÉTEL!$EQ$1921</f>
        <v>0</v>
      </c>
      <c r="S229" s="352"/>
      <c r="T229" s="352"/>
      <c r="U229" s="353"/>
      <c r="V229" s="469">
        <f t="shared" ref="V229:X230" si="48">SUM(D113,G113,J113,V113,D142,G142,J142,M142,P142,S142,V142,G171,J171,M171,P171,S171,V171,D200,G200,J200,M200,P200,S200,D171,M113,V200,M229,P229,S229,J229,G229,D229,S113,P113,V84,S84,P84,J84,M84,G84,D84,V55,S55,P55,M55,J55,G55,D55,V26,S26,P26,M26,J26,G26,D26)-P113</f>
        <v>51667000</v>
      </c>
      <c r="W229" s="385">
        <f t="shared" si="48"/>
        <v>0</v>
      </c>
      <c r="X229" s="470">
        <f t="shared" si="48"/>
        <v>0</v>
      </c>
    </row>
    <row r="230" spans="1:24" x14ac:dyDescent="0.2">
      <c r="A230" s="329">
        <v>9</v>
      </c>
      <c r="B230" s="551" t="s">
        <v>78</v>
      </c>
      <c r="C230" s="552" t="s">
        <v>130</v>
      </c>
      <c r="D230" s="354">
        <f>[1]BEVÉTEL!$EU$1821</f>
        <v>0</v>
      </c>
      <c r="E230" s="352">
        <f>[1]BEVÉTEL!$EV$1821</f>
        <v>0</v>
      </c>
      <c r="F230" s="352">
        <f>[1]BEVÉTEL!$EW$1821</f>
        <v>0</v>
      </c>
      <c r="G230" s="352">
        <f>[1]BEVÉTEL!$EU$1846</f>
        <v>0</v>
      </c>
      <c r="H230" s="352">
        <f>[1]BEVÉTEL!$EV$1846</f>
        <v>0</v>
      </c>
      <c r="I230" s="352">
        <f>[1]BEVÉTEL!$EW$1846</f>
        <v>0</v>
      </c>
      <c r="J230" s="352">
        <f>[1]BEVÉTEL!$EU$1871</f>
        <v>0</v>
      </c>
      <c r="K230" s="352">
        <f>[1]BEVÉTEL!$EV$1871</f>
        <v>0</v>
      </c>
      <c r="L230" s="352">
        <f>[1]BEVÉTEL!$EW$1871</f>
        <v>0</v>
      </c>
      <c r="M230" s="352">
        <f>[1]BEVÉTEL!$EU$1896</f>
        <v>0</v>
      </c>
      <c r="N230" s="352">
        <f>[1]BEVÉTEL!$EV$1896</f>
        <v>0</v>
      </c>
      <c r="O230" s="352">
        <f>[1]BEVÉTEL!$EW$1896</f>
        <v>0</v>
      </c>
      <c r="P230" s="352">
        <f>[1]BEVÉTEL!$EU$1921</f>
        <v>0</v>
      </c>
      <c r="Q230" s="352">
        <f>[1]BEVÉTEL!$EV$1921</f>
        <v>0</v>
      </c>
      <c r="R230" s="352">
        <f>[1]BEVÉTEL!$EW$1921</f>
        <v>0</v>
      </c>
      <c r="S230" s="352"/>
      <c r="T230" s="352"/>
      <c r="U230" s="353"/>
      <c r="V230" s="469">
        <f t="shared" si="48"/>
        <v>0</v>
      </c>
      <c r="W230" s="385">
        <f t="shared" si="48"/>
        <v>0</v>
      </c>
      <c r="X230" s="470">
        <f t="shared" si="48"/>
        <v>0</v>
      </c>
    </row>
    <row r="231" spans="1:24" x14ac:dyDescent="0.2">
      <c r="A231" s="329"/>
      <c r="B231" s="551" t="s">
        <v>80</v>
      </c>
      <c r="C231" s="552"/>
      <c r="D231" s="1032"/>
      <c r="E231" s="1033"/>
      <c r="F231" s="1033"/>
      <c r="G231" s="1033"/>
      <c r="H231" s="1033"/>
      <c r="I231" s="1033"/>
      <c r="J231" s="1033"/>
      <c r="K231" s="1033"/>
      <c r="L231" s="1033"/>
      <c r="M231" s="1033"/>
      <c r="N231" s="1033"/>
      <c r="O231" s="1033"/>
      <c r="P231" s="1033"/>
      <c r="Q231" s="1033"/>
      <c r="R231" s="1033"/>
      <c r="S231" s="1033"/>
      <c r="T231" s="1033"/>
      <c r="U231" s="1054"/>
      <c r="V231" s="1060"/>
      <c r="W231" s="1061"/>
      <c r="X231" s="1062"/>
    </row>
    <row r="232" spans="1:24" x14ac:dyDescent="0.2">
      <c r="A232" s="329">
        <v>10</v>
      </c>
      <c r="B232" s="551" t="s">
        <v>77</v>
      </c>
      <c r="C232" s="552" t="s">
        <v>130</v>
      </c>
      <c r="D232" s="354">
        <f>[1]BEVÉTEL!$ER$1821</f>
        <v>0</v>
      </c>
      <c r="E232" s="352">
        <f>[1]BEVÉTEL!$ES$1821</f>
        <v>0</v>
      </c>
      <c r="F232" s="352">
        <f>[1]BEVÉTEL!$ET$1821</f>
        <v>0</v>
      </c>
      <c r="G232" s="352">
        <f>[1]BEVÉTEL!$ER$1846</f>
        <v>0</v>
      </c>
      <c r="H232" s="352">
        <f>[1]BEVÉTEL!$ES$1846</f>
        <v>0</v>
      </c>
      <c r="I232" s="352">
        <f>[1]BEVÉTEL!$ET$1846</f>
        <v>0</v>
      </c>
      <c r="J232" s="352">
        <f>[1]BEVÉTEL!$ER$1871</f>
        <v>0</v>
      </c>
      <c r="K232" s="352">
        <f>[1]BEVÉTEL!$ES$1871</f>
        <v>0</v>
      </c>
      <c r="L232" s="352">
        <f>[1]BEVÉTEL!$ET$1871</f>
        <v>0</v>
      </c>
      <c r="M232" s="352">
        <f>[1]BEVÉTEL!$ER$1896</f>
        <v>0</v>
      </c>
      <c r="N232" s="352">
        <f>[1]BEVÉTEL!$ES$1896</f>
        <v>0</v>
      </c>
      <c r="O232" s="352">
        <f>[1]BEVÉTEL!$ET$1896</f>
        <v>0</v>
      </c>
      <c r="P232" s="352">
        <f>[1]BEVÉTEL!$ER$1921</f>
        <v>0</v>
      </c>
      <c r="Q232" s="352">
        <f>[1]BEVÉTEL!$ES$1921</f>
        <v>0</v>
      </c>
      <c r="R232" s="352">
        <f>[1]BEVÉTEL!$ET$1921</f>
        <v>0</v>
      </c>
      <c r="S232" s="352"/>
      <c r="T232" s="352"/>
      <c r="U232" s="353"/>
      <c r="V232" s="469">
        <f t="shared" ref="V232:X233" si="49">SUM(D116,G116,J116,V116,D145,G145,J145,M145,P145,S145,V145,G174,J174,M174,P174,S174,V174,D203,G203,J203,M203,P203,S203,D174,M116,V203,M232,P232,S232,J232,G232,D232,S116,P116,V87,S87,P87,J87,M87,G87,D87,V58,S58,P58,M58,J58,G58,D58,V29,S29,P29,M29,J29,G29,D29)-P116</f>
        <v>0</v>
      </c>
      <c r="W232" s="385">
        <f t="shared" si="49"/>
        <v>0</v>
      </c>
      <c r="X232" s="470">
        <f t="shared" si="49"/>
        <v>0</v>
      </c>
    </row>
    <row r="233" spans="1:24" x14ac:dyDescent="0.2">
      <c r="A233" s="329">
        <v>11</v>
      </c>
      <c r="B233" s="551" t="s">
        <v>78</v>
      </c>
      <c r="C233" s="552" t="s">
        <v>130</v>
      </c>
      <c r="D233" s="354"/>
      <c r="E233" s="352"/>
      <c r="F233" s="352"/>
      <c r="G233" s="352"/>
      <c r="H233" s="352"/>
      <c r="I233" s="352"/>
      <c r="J233" s="352"/>
      <c r="K233" s="352"/>
      <c r="L233" s="352"/>
      <c r="M233" s="352"/>
      <c r="N233" s="352"/>
      <c r="O233" s="352"/>
      <c r="P233" s="352"/>
      <c r="Q233" s="352"/>
      <c r="R233" s="352"/>
      <c r="S233" s="352"/>
      <c r="T233" s="352"/>
      <c r="U233" s="353"/>
      <c r="V233" s="469">
        <f t="shared" si="49"/>
        <v>0</v>
      </c>
      <c r="W233" s="385">
        <f t="shared" si="49"/>
        <v>0</v>
      </c>
      <c r="X233" s="470">
        <f t="shared" si="49"/>
        <v>0</v>
      </c>
    </row>
    <row r="234" spans="1:24" x14ac:dyDescent="0.2">
      <c r="A234" s="329"/>
      <c r="B234" s="551" t="s">
        <v>81</v>
      </c>
      <c r="C234" s="552"/>
      <c r="D234" s="1032"/>
      <c r="E234" s="1033"/>
      <c r="F234" s="1033"/>
      <c r="G234" s="1033"/>
      <c r="H234" s="1033"/>
      <c r="I234" s="1033"/>
      <c r="J234" s="1033"/>
      <c r="K234" s="1033"/>
      <c r="L234" s="1033"/>
      <c r="M234" s="1033"/>
      <c r="N234" s="1033"/>
      <c r="O234" s="1033"/>
      <c r="P234" s="1033"/>
      <c r="Q234" s="1033"/>
      <c r="R234" s="1033"/>
      <c r="S234" s="1033"/>
      <c r="T234" s="1033"/>
      <c r="U234" s="1054"/>
      <c r="V234" s="1060"/>
      <c r="W234" s="1061"/>
      <c r="X234" s="1062"/>
    </row>
    <row r="235" spans="1:24" x14ac:dyDescent="0.2">
      <c r="A235" s="329">
        <v>12</v>
      </c>
      <c r="B235" s="551" t="s">
        <v>131</v>
      </c>
      <c r="C235" s="552" t="s">
        <v>137</v>
      </c>
      <c r="D235" s="354">
        <f>[1]BEVÉTEL!$EF$1821</f>
        <v>0</v>
      </c>
      <c r="E235" s="352">
        <f>[1]BEVÉTEL!$EG$1821</f>
        <v>0</v>
      </c>
      <c r="F235" s="352">
        <f>[1]BEVÉTEL!$EH$1821</f>
        <v>0</v>
      </c>
      <c r="G235" s="352">
        <f>[1]BEVÉTEL!$EF$1846</f>
        <v>0</v>
      </c>
      <c r="H235" s="352">
        <f>[1]BEVÉTEL!$EG$1846</f>
        <v>0</v>
      </c>
      <c r="I235" s="352">
        <f>[1]BEVÉTEL!$EH$1846</f>
        <v>0</v>
      </c>
      <c r="J235" s="352">
        <f>[1]BEVÉTEL!$EF$1871</f>
        <v>0</v>
      </c>
      <c r="K235" s="352">
        <f>[1]BEVÉTEL!$EG$1871</f>
        <v>0</v>
      </c>
      <c r="L235" s="352">
        <f>[1]BEVÉTEL!$EH$1871</f>
        <v>0</v>
      </c>
      <c r="M235" s="352">
        <f>[1]BEVÉTEL!$EF$1896</f>
        <v>0</v>
      </c>
      <c r="N235" s="352">
        <f>[1]BEVÉTEL!$EG$1896</f>
        <v>0</v>
      </c>
      <c r="O235" s="352">
        <f>[1]BEVÉTEL!$EH$1896</f>
        <v>0</v>
      </c>
      <c r="P235" s="352">
        <f>[1]BEVÉTEL!$EF$1921</f>
        <v>0</v>
      </c>
      <c r="Q235" s="352">
        <f>[1]BEVÉTEL!$EG$1921</f>
        <v>0</v>
      </c>
      <c r="R235" s="352">
        <f>[1]BEVÉTEL!$EH$1921</f>
        <v>0</v>
      </c>
      <c r="S235" s="352"/>
      <c r="T235" s="352"/>
      <c r="U235" s="353"/>
      <c r="V235" s="469">
        <f t="shared" ref="V235:X239" si="50">SUM(D119,G119,J119,V119,D148,G148,J148,M148,P148,S148,V148,G177,J177,M177,P177,S177,V177,D206,G206,J206,M206,P206,S206,D177,M119,V206,M235,P235,S235,J235,G235,D235,S119,P119,V90,S90,P90,J90,M90,G90,D90,V61,S61,P61,M61,J61,G61,D61,V32,S32,P32,M32,J32,G32,D32)-P119</f>
        <v>0</v>
      </c>
      <c r="W235" s="385">
        <f t="shared" si="50"/>
        <v>0</v>
      </c>
      <c r="X235" s="470">
        <f t="shared" si="50"/>
        <v>0</v>
      </c>
    </row>
    <row r="236" spans="1:24" x14ac:dyDescent="0.2">
      <c r="A236" s="329">
        <v>13</v>
      </c>
      <c r="B236" s="551" t="s">
        <v>75</v>
      </c>
      <c r="C236" s="552" t="s">
        <v>138</v>
      </c>
      <c r="D236" s="354">
        <f>[1]BEVÉTEL!$EC$1821</f>
        <v>0</v>
      </c>
      <c r="E236" s="352">
        <f>[1]BEVÉTEL!$ED$1821</f>
        <v>0</v>
      </c>
      <c r="F236" s="352">
        <f>[1]BEVÉTEL!$EE$1821</f>
        <v>0</v>
      </c>
      <c r="G236" s="352">
        <f>[1]BEVÉTEL!$EC$1846</f>
        <v>0</v>
      </c>
      <c r="H236" s="352">
        <f>[1]BEVÉTEL!$ED$1846</f>
        <v>0</v>
      </c>
      <c r="I236" s="352">
        <f>[1]BEVÉTEL!$EE$1846</f>
        <v>0</v>
      </c>
      <c r="J236" s="352">
        <f>[1]BEVÉTEL!$EC$1871</f>
        <v>0</v>
      </c>
      <c r="K236" s="352">
        <f>[1]BEVÉTEL!$ED$1871</f>
        <v>0</v>
      </c>
      <c r="L236" s="352">
        <f>[1]BEVÉTEL!$EE$1871</f>
        <v>0</v>
      </c>
      <c r="M236" s="352">
        <f>[1]BEVÉTEL!$EC$1896</f>
        <v>0</v>
      </c>
      <c r="N236" s="352">
        <f>[1]BEVÉTEL!$ED$1896</f>
        <v>0</v>
      </c>
      <c r="O236" s="352">
        <f>[1]BEVÉTEL!$EE$1896</f>
        <v>0</v>
      </c>
      <c r="P236" s="352">
        <f>[1]BEVÉTEL!$EC$1921</f>
        <v>0</v>
      </c>
      <c r="Q236" s="352">
        <f>[1]BEVÉTEL!$ED$1921</f>
        <v>0</v>
      </c>
      <c r="R236" s="352">
        <f>[1]BEVÉTEL!$EE$1921</f>
        <v>0</v>
      </c>
      <c r="S236" s="352"/>
      <c r="T236" s="352"/>
      <c r="U236" s="353"/>
      <c r="V236" s="469">
        <f t="shared" si="50"/>
        <v>0</v>
      </c>
      <c r="W236" s="385">
        <f t="shared" si="50"/>
        <v>0</v>
      </c>
      <c r="X236" s="470">
        <f t="shared" si="50"/>
        <v>0</v>
      </c>
    </row>
    <row r="237" spans="1:24" x14ac:dyDescent="0.2">
      <c r="A237" s="329">
        <v>14</v>
      </c>
      <c r="B237" s="551" t="s">
        <v>132</v>
      </c>
      <c r="C237" s="555" t="s">
        <v>139</v>
      </c>
      <c r="D237" s="354">
        <f>[1]BEVÉTEL!$EX$1821</f>
        <v>0</v>
      </c>
      <c r="E237" s="352">
        <f>[1]BEVÉTEL!$EY$1821</f>
        <v>0</v>
      </c>
      <c r="F237" s="352">
        <f>[1]BEVÉTEL!$EZ$1821</f>
        <v>0</v>
      </c>
      <c r="G237" s="352">
        <f>[1]BEVÉTEL!$EX$1846</f>
        <v>0</v>
      </c>
      <c r="H237" s="352">
        <f>[1]BEVÉTEL!$EY$1846</f>
        <v>0</v>
      </c>
      <c r="I237" s="352">
        <f>[1]BEVÉTEL!$EZ$1846</f>
        <v>0</v>
      </c>
      <c r="J237" s="352">
        <f>[1]BEVÉTEL!$EX$1871</f>
        <v>0</v>
      </c>
      <c r="K237" s="352">
        <f>[1]BEVÉTEL!$EY$1871</f>
        <v>0</v>
      </c>
      <c r="L237" s="352">
        <f>[1]BEVÉTEL!$EZ$1871</f>
        <v>0</v>
      </c>
      <c r="M237" s="352">
        <f>[1]BEVÉTEL!$EX$1896</f>
        <v>0</v>
      </c>
      <c r="N237" s="352">
        <f>[1]BEVÉTEL!$EY$1896</f>
        <v>0</v>
      </c>
      <c r="O237" s="352">
        <f>[1]BEVÉTEL!$EZ$1896</f>
        <v>0</v>
      </c>
      <c r="P237" s="352">
        <f>[1]BEVÉTEL!$EX$1921</f>
        <v>0</v>
      </c>
      <c r="Q237" s="352">
        <f>[1]BEVÉTEL!$EY$1921</f>
        <v>0</v>
      </c>
      <c r="R237" s="352">
        <f>[1]BEVÉTEL!$EZ$1921</f>
        <v>0</v>
      </c>
      <c r="S237" s="352"/>
      <c r="T237" s="352"/>
      <c r="U237" s="353"/>
      <c r="V237" s="469">
        <f t="shared" si="50"/>
        <v>0</v>
      </c>
      <c r="W237" s="385">
        <f t="shared" si="50"/>
        <v>0</v>
      </c>
      <c r="X237" s="470">
        <f t="shared" si="50"/>
        <v>0</v>
      </c>
    </row>
    <row r="238" spans="1:24" x14ac:dyDescent="0.2">
      <c r="A238" s="329"/>
      <c r="B238" s="553" t="s">
        <v>49</v>
      </c>
      <c r="C238" s="553"/>
      <c r="D238" s="361">
        <f>SUM(D235:D237,D229,D230,D232,D233)</f>
        <v>0</v>
      </c>
      <c r="E238" s="357">
        <f>SUM(E235:E237,E233,E232,E230,E229)</f>
        <v>0</v>
      </c>
      <c r="F238" s="373">
        <f>SUM(F235:F237,F233,F232,F230,F229)</f>
        <v>0</v>
      </c>
      <c r="G238" s="357">
        <f>SUM(G235:G237,G229,G230,G232,G233)</f>
        <v>0</v>
      </c>
      <c r="H238" s="357">
        <f>SUM(H235:H237,H233,H232,H230,H229)</f>
        <v>0</v>
      </c>
      <c r="I238" s="373">
        <f>SUM(I235:I237,I233,I232,I230,I229)</f>
        <v>0</v>
      </c>
      <c r="J238" s="357">
        <f>SUM(J235:J237,J229,J230,J232,J233)</f>
        <v>0</v>
      </c>
      <c r="K238" s="357">
        <f>SUM(K235:K237,K233,K232,K230,K229)</f>
        <v>0</v>
      </c>
      <c r="L238" s="373">
        <f>SUM(L235:L237,L233,L232,L230,L229)</f>
        <v>0</v>
      </c>
      <c r="M238" s="357">
        <f>SUM(M235:M237,M229,M230,M232,M233)</f>
        <v>0</v>
      </c>
      <c r="N238" s="357">
        <f>SUM(N235:N237,N233,N232,N230,N229)</f>
        <v>0</v>
      </c>
      <c r="O238" s="373">
        <f>SUM(O235:O237,O233,O232,O230,O229)</f>
        <v>0</v>
      </c>
      <c r="P238" s="357">
        <f>SUM(P235:P237,P229,P230,P232,P233)</f>
        <v>0</v>
      </c>
      <c r="Q238" s="357">
        <f>SUM(Q235:Q237,Q233,Q232,Q230,Q229)</f>
        <v>0</v>
      </c>
      <c r="R238" s="373">
        <f>SUM(R235:R237,R233,R232,R230,R229)</f>
        <v>0</v>
      </c>
      <c r="S238" s="357"/>
      <c r="T238" s="357"/>
      <c r="U238" s="362"/>
      <c r="V238" s="469">
        <f t="shared" si="50"/>
        <v>51667000</v>
      </c>
      <c r="W238" s="385">
        <f t="shared" si="50"/>
        <v>0</v>
      </c>
      <c r="X238" s="470">
        <f t="shared" si="50"/>
        <v>0</v>
      </c>
    </row>
    <row r="239" spans="1:24" ht="12.75" thickBot="1" x14ac:dyDescent="0.25">
      <c r="A239" s="329"/>
      <c r="B239" s="553" t="s">
        <v>93</v>
      </c>
      <c r="C239" s="553"/>
      <c r="D239" s="366">
        <f>SUM(D238,D226,D221)</f>
        <v>0</v>
      </c>
      <c r="E239" s="364">
        <f>SUM(E238,E226,E221)</f>
        <v>0</v>
      </c>
      <c r="F239" s="374">
        <f>SUM(F221,F226,F238)</f>
        <v>0</v>
      </c>
      <c r="G239" s="364">
        <f>SUM(G238,G226,G221)</f>
        <v>0</v>
      </c>
      <c r="H239" s="364">
        <f>SUM(H238,H226,H221)</f>
        <v>0</v>
      </c>
      <c r="I239" s="374">
        <f>SUM(I221,I226,I238)</f>
        <v>0</v>
      </c>
      <c r="J239" s="364">
        <f>SUM(J238,J226,J221)</f>
        <v>0</v>
      </c>
      <c r="K239" s="364">
        <f>SUM(K238,K226,K221)</f>
        <v>0</v>
      </c>
      <c r="L239" s="374">
        <f>SUM(L221,L226,L238)</f>
        <v>0</v>
      </c>
      <c r="M239" s="364">
        <f>SUM(M238,M226,M221)</f>
        <v>0</v>
      </c>
      <c r="N239" s="364">
        <f>SUM(N238,N226,N221)</f>
        <v>0</v>
      </c>
      <c r="O239" s="374">
        <f>SUM(O221,O226,O238)</f>
        <v>0</v>
      </c>
      <c r="P239" s="364">
        <f>SUM(P238,P226,P221)</f>
        <v>0</v>
      </c>
      <c r="Q239" s="364">
        <f>SUM(Q238,Q226,Q221)</f>
        <v>0</v>
      </c>
      <c r="R239" s="374">
        <f>SUM(R221,R226,R238)</f>
        <v>0</v>
      </c>
      <c r="S239" s="364"/>
      <c r="T239" s="364"/>
      <c r="U239" s="365"/>
      <c r="V239" s="469">
        <f t="shared" si="50"/>
        <v>890466819</v>
      </c>
      <c r="W239" s="385">
        <f t="shared" si="50"/>
        <v>118751301</v>
      </c>
      <c r="X239" s="470">
        <f t="shared" si="50"/>
        <v>0</v>
      </c>
    </row>
    <row r="240" spans="1:24" ht="15.75" customHeight="1" x14ac:dyDescent="0.2">
      <c r="A240" s="287"/>
      <c r="C240" s="1102" t="s">
        <v>223</v>
      </c>
      <c r="D240" s="1026" t="s">
        <v>269</v>
      </c>
      <c r="E240" s="1027"/>
      <c r="F240" s="1027"/>
      <c r="G240" s="1027"/>
      <c r="H240" s="1027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56"/>
      <c r="W240" s="1056"/>
      <c r="X240" s="1057"/>
    </row>
    <row r="241" spans="1:24" ht="39.75" customHeight="1" x14ac:dyDescent="0.2">
      <c r="A241" s="287"/>
      <c r="B241" s="288"/>
      <c r="C241" s="1102"/>
      <c r="D241" s="1050" t="s">
        <v>197</v>
      </c>
      <c r="E241" s="1041"/>
      <c r="F241" s="1041"/>
      <c r="G241" s="1041" t="s">
        <v>272</v>
      </c>
      <c r="H241" s="1041"/>
      <c r="I241" s="1041"/>
      <c r="J241" s="1041" t="s">
        <v>273</v>
      </c>
      <c r="K241" s="1041"/>
      <c r="L241" s="1041"/>
      <c r="M241" s="1041" t="s">
        <v>274</v>
      </c>
      <c r="N241" s="1041"/>
      <c r="O241" s="1041"/>
      <c r="P241" s="1041" t="s">
        <v>275</v>
      </c>
      <c r="Q241" s="1041"/>
      <c r="R241" s="1041"/>
      <c r="S241" s="1041" t="s">
        <v>276</v>
      </c>
      <c r="T241" s="1041"/>
      <c r="U241" s="1053"/>
      <c r="V241" s="1041" t="s">
        <v>208</v>
      </c>
      <c r="W241" s="1041"/>
      <c r="X241" s="1042"/>
    </row>
    <row r="242" spans="1:24" ht="42" customHeight="1" x14ac:dyDescent="0.2">
      <c r="A242" s="287"/>
      <c r="B242" s="288"/>
      <c r="C242" s="297" t="s">
        <v>111</v>
      </c>
      <c r="D242" s="1029" t="s">
        <v>228</v>
      </c>
      <c r="E242" s="1030"/>
      <c r="F242" s="1030"/>
      <c r="G242" s="1030" t="s">
        <v>311</v>
      </c>
      <c r="H242" s="1030"/>
      <c r="I242" s="1030"/>
      <c r="J242" s="1030" t="s">
        <v>312</v>
      </c>
      <c r="K242" s="1030"/>
      <c r="L242" s="1030"/>
      <c r="M242" s="1041" t="s">
        <v>313</v>
      </c>
      <c r="N242" s="1041"/>
      <c r="O242" s="1041"/>
      <c r="P242" s="1041" t="s">
        <v>314</v>
      </c>
      <c r="Q242" s="1041"/>
      <c r="R242" s="1041"/>
      <c r="S242" s="1030" t="s">
        <v>315</v>
      </c>
      <c r="T242" s="1030"/>
      <c r="U242" s="1055"/>
      <c r="V242" s="1030" t="s">
        <v>330</v>
      </c>
      <c r="W242" s="1030"/>
      <c r="X242" s="1031"/>
    </row>
    <row r="243" spans="1:24" s="295" customFormat="1" ht="51" customHeight="1" x14ac:dyDescent="0.2">
      <c r="A243" s="289" t="s">
        <v>41</v>
      </c>
      <c r="B243" s="290" t="s">
        <v>111</v>
      </c>
      <c r="C243" s="298" t="s">
        <v>117</v>
      </c>
      <c r="D243" s="561" t="s">
        <v>134</v>
      </c>
      <c r="E243" s="514" t="s">
        <v>135</v>
      </c>
      <c r="F243" s="514" t="s">
        <v>136</v>
      </c>
      <c r="G243" s="514" t="s">
        <v>134</v>
      </c>
      <c r="H243" s="514" t="s">
        <v>135</v>
      </c>
      <c r="I243" s="514" t="s">
        <v>136</v>
      </c>
      <c r="J243" s="514" t="s">
        <v>134</v>
      </c>
      <c r="K243" s="514" t="s">
        <v>135</v>
      </c>
      <c r="L243" s="514" t="s">
        <v>136</v>
      </c>
      <c r="M243" s="514" t="s">
        <v>134</v>
      </c>
      <c r="N243" s="514" t="s">
        <v>135</v>
      </c>
      <c r="O243" s="514" t="s">
        <v>136</v>
      </c>
      <c r="P243" s="514" t="s">
        <v>134</v>
      </c>
      <c r="Q243" s="514" t="s">
        <v>135</v>
      </c>
      <c r="R243" s="514" t="s">
        <v>136</v>
      </c>
      <c r="S243" s="514" t="s">
        <v>134</v>
      </c>
      <c r="T243" s="514" t="s">
        <v>135</v>
      </c>
      <c r="U243" s="532" t="s">
        <v>136</v>
      </c>
      <c r="V243" s="514" t="s">
        <v>134</v>
      </c>
      <c r="W243" s="514" t="s">
        <v>135</v>
      </c>
      <c r="X243" s="515" t="s">
        <v>136</v>
      </c>
    </row>
    <row r="244" spans="1:24" x14ac:dyDescent="0.2">
      <c r="A244" s="329" t="s">
        <v>10</v>
      </c>
      <c r="B244" s="551" t="s">
        <v>54</v>
      </c>
      <c r="C244" s="551"/>
      <c r="D244" s="1032"/>
      <c r="E244" s="1033"/>
      <c r="F244" s="1033"/>
      <c r="G244" s="1033"/>
      <c r="H244" s="1033"/>
      <c r="I244" s="1033"/>
      <c r="J244" s="1033"/>
      <c r="K244" s="1033"/>
      <c r="L244" s="1033"/>
      <c r="M244" s="1033"/>
      <c r="N244" s="1033"/>
      <c r="O244" s="1033"/>
      <c r="P244" s="1033"/>
      <c r="Q244" s="1033"/>
      <c r="R244" s="1033"/>
      <c r="S244" s="1033"/>
      <c r="T244" s="1033"/>
      <c r="U244" s="1054"/>
      <c r="V244" s="1033"/>
      <c r="W244" s="1033"/>
      <c r="X244" s="1034"/>
    </row>
    <row r="245" spans="1:24" x14ac:dyDescent="0.2">
      <c r="A245" s="329">
        <v>1</v>
      </c>
      <c r="B245" s="551" t="s">
        <v>118</v>
      </c>
      <c r="C245" s="552" t="s">
        <v>119</v>
      </c>
      <c r="D245" s="354">
        <f>[4]BEVÉTEL!$M$89</f>
        <v>0</v>
      </c>
      <c r="E245" s="352">
        <f>[4]BEVÉTEL!$N$89</f>
        <v>0</v>
      </c>
      <c r="F245" s="352">
        <f>[4]BEVÉTEL!$O$89</f>
        <v>0</v>
      </c>
      <c r="G245" s="352">
        <f>[4]BEVÉTEL!$M127</f>
        <v>0</v>
      </c>
      <c r="H245" s="352">
        <f>[4]BEVÉTEL!$N127</f>
        <v>0</v>
      </c>
      <c r="I245" s="352">
        <f>[4]BEVÉTEL!$O127</f>
        <v>0</v>
      </c>
      <c r="J245" s="352">
        <f>[4]BEVÉTEL!$M165</f>
        <v>0</v>
      </c>
      <c r="K245" s="352">
        <f>[4]BEVÉTEL!$N165</f>
        <v>0</v>
      </c>
      <c r="L245" s="352">
        <f>[4]BEVÉTEL!$O165</f>
        <v>0</v>
      </c>
      <c r="M245" s="352">
        <f>[4]BEVÉTEL!$M203</f>
        <v>0</v>
      </c>
      <c r="N245" s="352">
        <f>[4]BEVÉTEL!$N203</f>
        <v>0</v>
      </c>
      <c r="O245" s="352">
        <f>[4]BEVÉTEL!$O203</f>
        <v>0</v>
      </c>
      <c r="P245" s="352">
        <f>[4]BEVÉTEL!$M241</f>
        <v>0</v>
      </c>
      <c r="Q245" s="352">
        <f>[4]BEVÉTEL!$N241</f>
        <v>0</v>
      </c>
      <c r="R245" s="352">
        <f>[4]BEVÉTEL!$O241</f>
        <v>0</v>
      </c>
      <c r="S245" s="352">
        <f>[4]BEVÉTEL!$M$279</f>
        <v>0</v>
      </c>
      <c r="T245" s="352">
        <f>[4]BEVÉTEL!$N$279</f>
        <v>0</v>
      </c>
      <c r="U245" s="353">
        <f>[4]BEVÉTEL!$O$279</f>
        <v>0</v>
      </c>
      <c r="V245" s="354">
        <f>[4]BEVÉTEL!$M$35</f>
        <v>0</v>
      </c>
      <c r="W245" s="352">
        <f>[4]BEVÉTEL!$N$35</f>
        <v>0</v>
      </c>
      <c r="X245" s="355">
        <f>[4]BEVÉTEL!$O$35</f>
        <v>0</v>
      </c>
    </row>
    <row r="246" spans="1:24" ht="20.25" customHeight="1" x14ac:dyDescent="0.2">
      <c r="A246" s="329"/>
      <c r="B246" s="551" t="s">
        <v>120</v>
      </c>
      <c r="C246" s="552"/>
      <c r="D246" s="354"/>
      <c r="E246" s="352"/>
      <c r="F246" s="352"/>
      <c r="G246" s="352"/>
      <c r="H246" s="352"/>
      <c r="I246" s="352"/>
      <c r="J246" s="352"/>
      <c r="K246" s="352"/>
      <c r="L246" s="352"/>
      <c r="M246" s="352"/>
      <c r="N246" s="352"/>
      <c r="O246" s="352"/>
      <c r="P246" s="352"/>
      <c r="Q246" s="352"/>
      <c r="R246" s="352"/>
      <c r="S246" s="352"/>
      <c r="T246" s="352"/>
      <c r="U246" s="353"/>
      <c r="V246" s="354"/>
      <c r="W246" s="352"/>
      <c r="X246" s="355"/>
    </row>
    <row r="247" spans="1:24" x14ac:dyDescent="0.2">
      <c r="A247" s="329">
        <v>2</v>
      </c>
      <c r="B247" s="551" t="s">
        <v>56</v>
      </c>
      <c r="C247" s="552" t="s">
        <v>121</v>
      </c>
      <c r="D247" s="354">
        <f>[4]BEVÉTEL!$BU$89</f>
        <v>0</v>
      </c>
      <c r="E247" s="352">
        <f>[4]BEVÉTEL!$BV$89</f>
        <v>0</v>
      </c>
      <c r="F247" s="352">
        <f>[4]BEVÉTEL!$BW$89</f>
        <v>0</v>
      </c>
      <c r="G247" s="352">
        <f>[4]BEVÉTEL!$BU127</f>
        <v>0</v>
      </c>
      <c r="H247" s="352">
        <f>[4]BEVÉTEL!$BV127</f>
        <v>0</v>
      </c>
      <c r="I247" s="352">
        <f>[4]BEVÉTEL!$BW127</f>
        <v>0</v>
      </c>
      <c r="J247" s="352">
        <f>[4]BEVÉTEL!$BU165</f>
        <v>0</v>
      </c>
      <c r="K247" s="352">
        <f>[4]BEVÉTEL!$BV165</f>
        <v>0</v>
      </c>
      <c r="L247" s="352">
        <f>[4]BEVÉTEL!$BW165</f>
        <v>0</v>
      </c>
      <c r="M247" s="352">
        <f>[4]BEVÉTEL!$BU203</f>
        <v>0</v>
      </c>
      <c r="N247" s="352">
        <f>[4]BEVÉTEL!$BV203</f>
        <v>0</v>
      </c>
      <c r="O247" s="352">
        <f>[4]BEVÉTEL!$BW203</f>
        <v>0</v>
      </c>
      <c r="P247" s="352">
        <f>[4]BEVÉTEL!$BU241</f>
        <v>0</v>
      </c>
      <c r="Q247" s="352">
        <f>[4]BEVÉTEL!$BV241</f>
        <v>0</v>
      </c>
      <c r="R247" s="352">
        <f>[4]BEVÉTEL!$BW241</f>
        <v>0</v>
      </c>
      <c r="S247" s="352">
        <f>[4]BEVÉTEL!$BU$279</f>
        <v>0</v>
      </c>
      <c r="T247" s="352">
        <f>[4]BEVÉTEL!$BV$279</f>
        <v>0</v>
      </c>
      <c r="U247" s="353">
        <f>[4]BEVÉTEL!$BW$279</f>
        <v>0</v>
      </c>
      <c r="V247" s="354">
        <f>[4]BEVÉTEL!$BU$35</f>
        <v>0</v>
      </c>
      <c r="W247" s="352">
        <f>[4]BEVÉTEL!$BV$35</f>
        <v>0</v>
      </c>
      <c r="X247" s="355">
        <f>[4]BEVÉTEL!$BW$35</f>
        <v>0</v>
      </c>
    </row>
    <row r="248" spans="1:24" x14ac:dyDescent="0.2">
      <c r="A248" s="329">
        <v>3</v>
      </c>
      <c r="B248" s="551" t="s">
        <v>122</v>
      </c>
      <c r="C248" s="552" t="s">
        <v>123</v>
      </c>
      <c r="D248" s="354">
        <f>[4]BEVÉTEL!$AB$89</f>
        <v>0</v>
      </c>
      <c r="E248" s="352">
        <f>[4]BEVÉTEL!$AC$89</f>
        <v>0</v>
      </c>
      <c r="F248" s="352">
        <f>[4]BEVÉTEL!$AD$89</f>
        <v>0</v>
      </c>
      <c r="G248" s="352">
        <f>[4]BEVÉTEL!$AB127</f>
        <v>60197000</v>
      </c>
      <c r="H248" s="352">
        <f>[4]BEVÉTEL!$AC127</f>
        <v>0</v>
      </c>
      <c r="I248" s="352">
        <f>[4]BEVÉTEL!$AD127</f>
        <v>0</v>
      </c>
      <c r="J248" s="352">
        <f>[4]BEVÉTEL!$AB165</f>
        <v>0</v>
      </c>
      <c r="K248" s="352">
        <f>[4]BEVÉTEL!$AC165</f>
        <v>0</v>
      </c>
      <c r="L248" s="352">
        <f>[4]BEVÉTEL!$AD165</f>
        <v>0</v>
      </c>
      <c r="M248" s="352">
        <f>[4]BEVÉTEL!$AB203</f>
        <v>0</v>
      </c>
      <c r="N248" s="352">
        <f>[4]BEVÉTEL!$AC203</f>
        <v>0</v>
      </c>
      <c r="O248" s="352">
        <f>[4]BEVÉTEL!$AD203</f>
        <v>0</v>
      </c>
      <c r="P248" s="352">
        <f>[4]BEVÉTEL!$AB241</f>
        <v>3402000</v>
      </c>
      <c r="Q248" s="352">
        <f>[4]BEVÉTEL!$AC241</f>
        <v>0</v>
      </c>
      <c r="R248" s="352">
        <f>[4]BEVÉTEL!$AD241</f>
        <v>0</v>
      </c>
      <c r="S248" s="352">
        <f>[4]BEVÉTEL!$AB$279</f>
        <v>0</v>
      </c>
      <c r="T248" s="352">
        <f>[4]BEVÉTEL!$AC$279</f>
        <v>0</v>
      </c>
      <c r="U248" s="353">
        <f>[4]BEVÉTEL!$AD$279</f>
        <v>0</v>
      </c>
      <c r="V248" s="354">
        <f>[4]BEVÉTEL!$AB$35</f>
        <v>0</v>
      </c>
      <c r="W248" s="352">
        <f>[4]BEVÉTEL!$AC$35</f>
        <v>0</v>
      </c>
      <c r="X248" s="355">
        <f>[4]BEVÉTEL!$AD$35</f>
        <v>0</v>
      </c>
    </row>
    <row r="249" spans="1:24" x14ac:dyDescent="0.2">
      <c r="A249" s="329">
        <v>4</v>
      </c>
      <c r="B249" s="551" t="s">
        <v>124</v>
      </c>
      <c r="C249" s="552" t="s">
        <v>125</v>
      </c>
      <c r="D249" s="354">
        <f>[4]BEVÉTEL!$BL$89</f>
        <v>0</v>
      </c>
      <c r="E249" s="352">
        <f>[4]BEVÉTEL!$BM$89</f>
        <v>0</v>
      </c>
      <c r="F249" s="352">
        <f>[4]BEVÉTEL!$BN$89</f>
        <v>0</v>
      </c>
      <c r="G249" s="352">
        <f>[4]BEVÉTEL!$BL127</f>
        <v>0</v>
      </c>
      <c r="H249" s="352">
        <f>[4]BEVÉTEL!$BM127</f>
        <v>0</v>
      </c>
      <c r="I249" s="352">
        <f>[4]BEVÉTEL!$BN127</f>
        <v>0</v>
      </c>
      <c r="J249" s="352">
        <f>[4]BEVÉTEL!$BL165</f>
        <v>0</v>
      </c>
      <c r="K249" s="352">
        <f>[4]BEVÉTEL!$BM165</f>
        <v>0</v>
      </c>
      <c r="L249" s="352">
        <f>[4]BEVÉTEL!$BN165</f>
        <v>0</v>
      </c>
      <c r="M249" s="352">
        <f>[4]BEVÉTEL!$BL203</f>
        <v>0</v>
      </c>
      <c r="N249" s="352">
        <f>[4]BEVÉTEL!$BM203</f>
        <v>0</v>
      </c>
      <c r="O249" s="352">
        <f>[4]BEVÉTEL!$BN203</f>
        <v>0</v>
      </c>
      <c r="P249" s="352">
        <f>[4]BEVÉTEL!$BL241</f>
        <v>0</v>
      </c>
      <c r="Q249" s="352">
        <f>[4]BEVÉTEL!$BM241</f>
        <v>0</v>
      </c>
      <c r="R249" s="352">
        <f>[4]BEVÉTEL!$BN241</f>
        <v>0</v>
      </c>
      <c r="S249" s="352">
        <f>[4]BEVÉTEL!$BL$279</f>
        <v>0</v>
      </c>
      <c r="T249" s="352">
        <f>[4]BEVÉTEL!$BM$279</f>
        <v>0</v>
      </c>
      <c r="U249" s="353">
        <f>[4]BEVÉTEL!$BN$279</f>
        <v>0</v>
      </c>
      <c r="V249" s="354">
        <f>[4]BEVÉTEL!$BL$35</f>
        <v>0</v>
      </c>
      <c r="W249" s="352">
        <f>[4]BEVÉTEL!$BM$35</f>
        <v>0</v>
      </c>
      <c r="X249" s="355">
        <f>[4]BEVÉTEL!$BN$35</f>
        <v>0</v>
      </c>
    </row>
    <row r="250" spans="1:24" x14ac:dyDescent="0.2">
      <c r="A250" s="329"/>
      <c r="B250" s="553" t="s">
        <v>60</v>
      </c>
      <c r="C250" s="554"/>
      <c r="D250" s="361">
        <f t="shared" ref="D250:F250" si="51">SUM(D247:D249,D245)</f>
        <v>0</v>
      </c>
      <c r="E250" s="357">
        <f t="shared" si="51"/>
        <v>0</v>
      </c>
      <c r="F250" s="357">
        <f t="shared" si="51"/>
        <v>0</v>
      </c>
      <c r="G250" s="357">
        <f>SUM(G247:G249,G245)</f>
        <v>60197000</v>
      </c>
      <c r="H250" s="357">
        <f t="shared" ref="H250" si="52">SUM(H247:H249,H245)</f>
        <v>0</v>
      </c>
      <c r="I250" s="357">
        <f t="shared" ref="I250" si="53">SUM(I247:I249,I245)</f>
        <v>0</v>
      </c>
      <c r="J250" s="357">
        <f>SUM(J247:J249,J245)</f>
        <v>0</v>
      </c>
      <c r="K250" s="357">
        <f t="shared" ref="K250" si="54">SUM(K247:K249,K245)</f>
        <v>0</v>
      </c>
      <c r="L250" s="357">
        <f t="shared" ref="L250" si="55">SUM(L247:L249,L245)</f>
        <v>0</v>
      </c>
      <c r="M250" s="357">
        <f>SUM(M247:M249,M245)</f>
        <v>0</v>
      </c>
      <c r="N250" s="357">
        <f t="shared" ref="N250" si="56">SUM(N247:N249,N245)</f>
        <v>0</v>
      </c>
      <c r="O250" s="357">
        <f t="shared" ref="O250" si="57">SUM(O247:O249,O245)</f>
        <v>0</v>
      </c>
      <c r="P250" s="357">
        <f>SUM(P247:P249,P245)</f>
        <v>3402000</v>
      </c>
      <c r="Q250" s="357">
        <f t="shared" ref="Q250:R250" si="58">SUM(Q247:Q249,Q245)</f>
        <v>0</v>
      </c>
      <c r="R250" s="357">
        <f t="shared" si="58"/>
        <v>0</v>
      </c>
      <c r="S250" s="357">
        <f t="shared" ref="S250:X250" si="59">SUM(S247:S249,S245)</f>
        <v>0</v>
      </c>
      <c r="T250" s="357">
        <f t="shared" si="59"/>
        <v>0</v>
      </c>
      <c r="U250" s="358">
        <f t="shared" si="59"/>
        <v>0</v>
      </c>
      <c r="V250" s="361">
        <f t="shared" si="59"/>
        <v>0</v>
      </c>
      <c r="W250" s="357">
        <f t="shared" si="59"/>
        <v>0</v>
      </c>
      <c r="X250" s="359">
        <f t="shared" si="59"/>
        <v>0</v>
      </c>
    </row>
    <row r="251" spans="1:24" x14ac:dyDescent="0.2">
      <c r="A251" s="329" t="s">
        <v>50</v>
      </c>
      <c r="B251" s="551" t="s">
        <v>61</v>
      </c>
      <c r="C251" s="552"/>
      <c r="D251" s="1032"/>
      <c r="E251" s="1033"/>
      <c r="F251" s="1033"/>
      <c r="G251" s="1033"/>
      <c r="H251" s="1033"/>
      <c r="I251" s="1033"/>
      <c r="J251" s="1033"/>
      <c r="K251" s="1033"/>
      <c r="L251" s="1033"/>
      <c r="M251" s="1033"/>
      <c r="N251" s="1033"/>
      <c r="O251" s="1033"/>
      <c r="P251" s="1033"/>
      <c r="Q251" s="1033"/>
      <c r="R251" s="1033"/>
      <c r="S251" s="1033"/>
      <c r="T251" s="1033"/>
      <c r="U251" s="1054"/>
      <c r="V251" s="1032"/>
      <c r="W251" s="1033"/>
      <c r="X251" s="1034"/>
    </row>
    <row r="252" spans="1:24" ht="22.5" x14ac:dyDescent="0.2">
      <c r="A252" s="329">
        <v>5</v>
      </c>
      <c r="B252" s="551" t="s">
        <v>70</v>
      </c>
      <c r="C252" s="552" t="s">
        <v>126</v>
      </c>
      <c r="D252" s="354">
        <f>[4]BEVÉTEL!$CM$89</f>
        <v>0</v>
      </c>
      <c r="E252" s="352">
        <f>[4]BEVÉTEL!$CN$89</f>
        <v>0</v>
      </c>
      <c r="F252" s="352">
        <f>[4]BEVÉTEL!$CO$89</f>
        <v>0</v>
      </c>
      <c r="G252" s="352">
        <f>[4]BEVÉTEL!$CM127</f>
        <v>0</v>
      </c>
      <c r="H252" s="352">
        <f>[4]BEVÉTEL!$CN127</f>
        <v>0</v>
      </c>
      <c r="I252" s="352">
        <f>[4]BEVÉTEL!$CO127</f>
        <v>0</v>
      </c>
      <c r="J252" s="352">
        <f>[4]BEVÉTEL!$CM165</f>
        <v>0</v>
      </c>
      <c r="K252" s="352">
        <f>[4]BEVÉTEL!$CN165</f>
        <v>0</v>
      </c>
      <c r="L252" s="352">
        <f>[4]BEVÉTEL!$CO165</f>
        <v>0</v>
      </c>
      <c r="M252" s="352">
        <f>[4]BEVÉTEL!$CM203</f>
        <v>0</v>
      </c>
      <c r="N252" s="352">
        <f>[4]BEVÉTEL!$CN203</f>
        <v>0</v>
      </c>
      <c r="O252" s="352">
        <f>[4]BEVÉTEL!$CO203</f>
        <v>0</v>
      </c>
      <c r="P252" s="352">
        <f>[4]BEVÉTEL!$CM241</f>
        <v>0</v>
      </c>
      <c r="Q252" s="352">
        <f>[4]BEVÉTEL!$CN241</f>
        <v>0</v>
      </c>
      <c r="R252" s="352">
        <f>[4]BEVÉTEL!$CO241</f>
        <v>0</v>
      </c>
      <c r="S252" s="352">
        <f>[4]BEVÉTEL!$CM$279</f>
        <v>0</v>
      </c>
      <c r="T252" s="352">
        <f>[4]BEVÉTEL!$CN$279</f>
        <v>0</v>
      </c>
      <c r="U252" s="353">
        <f>[4]BEVÉTEL!$CO$279</f>
        <v>0</v>
      </c>
      <c r="V252" s="354">
        <f>[4]BEVÉTEL!$CM$35</f>
        <v>0</v>
      </c>
      <c r="W252" s="352">
        <f>[4]BEVÉTEL!$CN$35</f>
        <v>0</v>
      </c>
      <c r="X252" s="355">
        <f>[4]BEVÉTEL!$CO$35</f>
        <v>0</v>
      </c>
    </row>
    <row r="253" spans="1:24" x14ac:dyDescent="0.2">
      <c r="A253" s="329">
        <v>6</v>
      </c>
      <c r="B253" s="551" t="s">
        <v>127</v>
      </c>
      <c r="C253" s="552" t="s">
        <v>128</v>
      </c>
      <c r="D253" s="354">
        <f>[4]BEVÉTEL!$CY$89</f>
        <v>0</v>
      </c>
      <c r="E253" s="352">
        <f>[4]BEVÉTEL!$CZ$89</f>
        <v>0</v>
      </c>
      <c r="F253" s="352">
        <f>[4]BEVÉTEL!$DA$89</f>
        <v>0</v>
      </c>
      <c r="G253" s="352">
        <f>[4]BEVÉTEL!$CY127</f>
        <v>0</v>
      </c>
      <c r="H253" s="352">
        <f>[4]BEVÉTEL!$CZ127</f>
        <v>0</v>
      </c>
      <c r="I253" s="352">
        <f>[4]BEVÉTEL!$DA127</f>
        <v>0</v>
      </c>
      <c r="J253" s="352">
        <f>[4]BEVÉTEL!$CY165</f>
        <v>0</v>
      </c>
      <c r="K253" s="352">
        <f>[4]BEVÉTEL!$CZ165</f>
        <v>0</v>
      </c>
      <c r="L253" s="352">
        <f>[4]BEVÉTEL!$DA165</f>
        <v>0</v>
      </c>
      <c r="M253" s="352">
        <f>[4]BEVÉTEL!$CY203</f>
        <v>0</v>
      </c>
      <c r="N253" s="352">
        <f>[4]BEVÉTEL!$CZ203</f>
        <v>0</v>
      </c>
      <c r="O253" s="352">
        <f>[4]BEVÉTEL!$DA203</f>
        <v>0</v>
      </c>
      <c r="P253" s="352">
        <f>[4]BEVÉTEL!$CY241</f>
        <v>0</v>
      </c>
      <c r="Q253" s="352">
        <f>[4]BEVÉTEL!$CZ241</f>
        <v>0</v>
      </c>
      <c r="R253" s="352">
        <f>[4]BEVÉTEL!$DA241</f>
        <v>0</v>
      </c>
      <c r="S253" s="352">
        <f>[4]BEVÉTEL!$CY$279</f>
        <v>0</v>
      </c>
      <c r="T253" s="352">
        <f>[4]BEVÉTEL!$CZ$279</f>
        <v>0</v>
      </c>
      <c r="U253" s="353">
        <f>[4]BEVÉTEL!$DA$279</f>
        <v>0</v>
      </c>
      <c r="V253" s="354">
        <f>[4]BEVÉTEL!$CY$35</f>
        <v>0</v>
      </c>
      <c r="W253" s="352">
        <f>[4]BEVÉTEL!$CZ$35</f>
        <v>0</v>
      </c>
      <c r="X253" s="355">
        <f>[4]BEVÉTEL!$DA$35</f>
        <v>0</v>
      </c>
    </row>
    <row r="254" spans="1:24" ht="22.5" x14ac:dyDescent="0.2">
      <c r="A254" s="329">
        <v>7</v>
      </c>
      <c r="B254" s="551" t="s">
        <v>72</v>
      </c>
      <c r="C254" s="552" t="s">
        <v>129</v>
      </c>
      <c r="D254" s="354">
        <f>[4]BEVÉTEL!$DQ$89</f>
        <v>0</v>
      </c>
      <c r="E254" s="352">
        <f>[4]BEVÉTEL!$DR$89</f>
        <v>0</v>
      </c>
      <c r="F254" s="352">
        <f>[4]BEVÉTEL!$DS$89</f>
        <v>0</v>
      </c>
      <c r="G254" s="352">
        <f>[4]BEVÉTEL!$DQ127</f>
        <v>0</v>
      </c>
      <c r="H254" s="352">
        <f>[4]BEVÉTEL!$DR127</f>
        <v>0</v>
      </c>
      <c r="I254" s="352">
        <f>[4]BEVÉTEL!$DS127</f>
        <v>0</v>
      </c>
      <c r="J254" s="352">
        <f>[4]BEVÉTEL!$DQ165</f>
        <v>0</v>
      </c>
      <c r="K254" s="352">
        <f>[4]BEVÉTEL!$DR165</f>
        <v>0</v>
      </c>
      <c r="L254" s="352">
        <f>[4]BEVÉTEL!$DS165</f>
        <v>0</v>
      </c>
      <c r="M254" s="352">
        <f>[4]BEVÉTEL!$DQ203</f>
        <v>0</v>
      </c>
      <c r="N254" s="352">
        <f>[4]BEVÉTEL!$DR203</f>
        <v>0</v>
      </c>
      <c r="O254" s="352">
        <f>[4]BEVÉTEL!$DS203</f>
        <v>0</v>
      </c>
      <c r="P254" s="352">
        <f>[4]BEVÉTEL!$DQ241</f>
        <v>0</v>
      </c>
      <c r="Q254" s="352">
        <f>[4]BEVÉTEL!$DR241</f>
        <v>0</v>
      </c>
      <c r="R254" s="352">
        <f>[4]BEVÉTEL!$DS241</f>
        <v>0</v>
      </c>
      <c r="S254" s="352">
        <f>[4]BEVÉTEL!$DQ$279</f>
        <v>0</v>
      </c>
      <c r="T254" s="352">
        <f>[4]BEVÉTEL!$DR$279</f>
        <v>0</v>
      </c>
      <c r="U254" s="353">
        <f>[4]BEVÉTEL!$DS$279</f>
        <v>0</v>
      </c>
      <c r="V254" s="354">
        <f>[4]BEVÉTEL!$DQ$35</f>
        <v>0</v>
      </c>
      <c r="W254" s="352">
        <f>[4]BEVÉTEL!$DR$35</f>
        <v>0</v>
      </c>
      <c r="X254" s="355">
        <f>[4]BEVÉTEL!$DS$35</f>
        <v>0</v>
      </c>
    </row>
    <row r="255" spans="1:24" x14ac:dyDescent="0.2">
      <c r="A255" s="329"/>
      <c r="B255" s="553" t="s">
        <v>68</v>
      </c>
      <c r="C255" s="554"/>
      <c r="D255" s="361">
        <f t="shared" ref="D255:F255" si="60">SUM(D252:D254)</f>
        <v>0</v>
      </c>
      <c r="E255" s="357">
        <f t="shared" si="60"/>
        <v>0</v>
      </c>
      <c r="F255" s="357">
        <f t="shared" si="60"/>
        <v>0</v>
      </c>
      <c r="G255" s="357">
        <f t="shared" ref="G255:R255" si="61">SUM(G252:G254)</f>
        <v>0</v>
      </c>
      <c r="H255" s="357">
        <f t="shared" si="61"/>
        <v>0</v>
      </c>
      <c r="I255" s="357">
        <f t="shared" si="61"/>
        <v>0</v>
      </c>
      <c r="J255" s="357">
        <f t="shared" si="61"/>
        <v>0</v>
      </c>
      <c r="K255" s="357">
        <f t="shared" si="61"/>
        <v>0</v>
      </c>
      <c r="L255" s="357">
        <f t="shared" si="61"/>
        <v>0</v>
      </c>
      <c r="M255" s="357">
        <f t="shared" si="61"/>
        <v>0</v>
      </c>
      <c r="N255" s="357">
        <f t="shared" si="61"/>
        <v>0</v>
      </c>
      <c r="O255" s="357">
        <f t="shared" si="61"/>
        <v>0</v>
      </c>
      <c r="P255" s="357">
        <f t="shared" si="61"/>
        <v>0</v>
      </c>
      <c r="Q255" s="357">
        <f t="shared" si="61"/>
        <v>0</v>
      </c>
      <c r="R255" s="357">
        <f t="shared" si="61"/>
        <v>0</v>
      </c>
      <c r="S255" s="357">
        <f t="shared" ref="S255:X255" si="62">SUM(S252:S254)</f>
        <v>0</v>
      </c>
      <c r="T255" s="357">
        <f t="shared" si="62"/>
        <v>0</v>
      </c>
      <c r="U255" s="358">
        <f t="shared" si="62"/>
        <v>0</v>
      </c>
      <c r="V255" s="361">
        <f t="shared" si="62"/>
        <v>0</v>
      </c>
      <c r="W255" s="357">
        <f t="shared" si="62"/>
        <v>0</v>
      </c>
      <c r="X255" s="359">
        <f t="shared" si="62"/>
        <v>0</v>
      </c>
    </row>
    <row r="256" spans="1:24" ht="21.75" customHeight="1" x14ac:dyDescent="0.2">
      <c r="A256" s="329" t="s">
        <v>52</v>
      </c>
      <c r="B256" s="551" t="s">
        <v>84</v>
      </c>
      <c r="C256" s="552"/>
      <c r="D256" s="1032"/>
      <c r="E256" s="1033"/>
      <c r="F256" s="1033"/>
      <c r="G256" s="1033"/>
      <c r="H256" s="1033"/>
      <c r="I256" s="1033"/>
      <c r="J256" s="1033"/>
      <c r="K256" s="1033"/>
      <c r="L256" s="1033"/>
      <c r="M256" s="1033"/>
      <c r="N256" s="1033"/>
      <c r="O256" s="1033"/>
      <c r="P256" s="1033"/>
      <c r="Q256" s="1033"/>
      <c r="R256" s="1033"/>
      <c r="S256" s="1033"/>
      <c r="T256" s="1033"/>
      <c r="U256" s="1054"/>
      <c r="V256" s="1032"/>
      <c r="W256" s="1033"/>
      <c r="X256" s="1034"/>
    </row>
    <row r="257" spans="1:24" ht="21.75" customHeight="1" x14ac:dyDescent="0.2">
      <c r="A257" s="329"/>
      <c r="B257" s="551" t="s">
        <v>79</v>
      </c>
      <c r="C257" s="552"/>
      <c r="D257" s="1032"/>
      <c r="E257" s="1033"/>
      <c r="F257" s="1033"/>
      <c r="G257" s="1033"/>
      <c r="H257" s="1033"/>
      <c r="I257" s="1033"/>
      <c r="J257" s="1033"/>
      <c r="K257" s="1033"/>
      <c r="L257" s="1033"/>
      <c r="M257" s="1033"/>
      <c r="N257" s="1033"/>
      <c r="O257" s="1033"/>
      <c r="P257" s="1033"/>
      <c r="Q257" s="1033"/>
      <c r="R257" s="1033"/>
      <c r="S257" s="1033"/>
      <c r="T257" s="1033"/>
      <c r="U257" s="1054"/>
      <c r="V257" s="1032"/>
      <c r="W257" s="1033"/>
      <c r="X257" s="1034"/>
    </row>
    <row r="258" spans="1:24" x14ac:dyDescent="0.2">
      <c r="A258" s="329">
        <v>8</v>
      </c>
      <c r="B258" s="551" t="s">
        <v>77</v>
      </c>
      <c r="C258" s="552" t="s">
        <v>130</v>
      </c>
      <c r="D258" s="354">
        <f>[4]BEVÉTEL!$EO$89</f>
        <v>0</v>
      </c>
      <c r="E258" s="352">
        <f>[4]BEVÉTEL!$EP$89</f>
        <v>0</v>
      </c>
      <c r="F258" s="352">
        <f>[4]BEVÉTEL!$EQ$89</f>
        <v>0</v>
      </c>
      <c r="G258" s="352">
        <f>[4]BEVÉTEL!$EO127</f>
        <v>0</v>
      </c>
      <c r="H258" s="352">
        <f>[4]BEVÉTEL!$EP127</f>
        <v>0</v>
      </c>
      <c r="I258" s="352">
        <f>[4]BEVÉTEL!$EQ127</f>
        <v>0</v>
      </c>
      <c r="J258" s="352">
        <f>[4]BEVÉTEL!$EO165</f>
        <v>0</v>
      </c>
      <c r="K258" s="352">
        <f>[4]BEVÉTEL!$EP165</f>
        <v>0</v>
      </c>
      <c r="L258" s="352">
        <f>[4]BEVÉTEL!$EQ165</f>
        <v>0</v>
      </c>
      <c r="M258" s="352">
        <f>[4]BEVÉTEL!EI$450</f>
        <v>0</v>
      </c>
      <c r="N258" s="352">
        <f>[4]BEVÉTEL!EJ$450</f>
        <v>0</v>
      </c>
      <c r="O258" s="352">
        <f>[4]BEVÉTEL!EK$450</f>
        <v>0</v>
      </c>
      <c r="P258" s="352">
        <f>[4]BEVÉTEL!$EO241</f>
        <v>0</v>
      </c>
      <c r="Q258" s="352">
        <f>[4]BEVÉTEL!$EP241</f>
        <v>0</v>
      </c>
      <c r="R258" s="352">
        <f>[4]BEVÉTEL!$EQ241</f>
        <v>0</v>
      </c>
      <c r="S258" s="352">
        <f>[4]BEVÉTEL!$EO$279</f>
        <v>0</v>
      </c>
      <c r="T258" s="352">
        <f>[4]BEVÉTEL!$EP$279</f>
        <v>0</v>
      </c>
      <c r="U258" s="353">
        <f>[4]BEVÉTEL!$EQ$279</f>
        <v>0</v>
      </c>
      <c r="V258" s="354">
        <f>[4]BEVÉTEL!$EO$35</f>
        <v>173000</v>
      </c>
      <c r="W258" s="352">
        <f>[4]BEVÉTEL!$EP$35</f>
        <v>0</v>
      </c>
      <c r="X258" s="355">
        <f>[4]BEVÉTEL!$EQ$35</f>
        <v>0</v>
      </c>
    </row>
    <row r="259" spans="1:24" x14ac:dyDescent="0.2">
      <c r="A259" s="329">
        <v>9</v>
      </c>
      <c r="B259" s="551" t="s">
        <v>78</v>
      </c>
      <c r="C259" s="552" t="s">
        <v>130</v>
      </c>
      <c r="D259" s="354"/>
      <c r="E259" s="352"/>
      <c r="F259" s="352"/>
      <c r="G259" s="352"/>
      <c r="H259" s="352"/>
      <c r="I259" s="352"/>
      <c r="J259" s="352"/>
      <c r="K259" s="352"/>
      <c r="L259" s="352"/>
      <c r="M259" s="352"/>
      <c r="N259" s="352"/>
      <c r="O259" s="352"/>
      <c r="P259" s="352"/>
      <c r="Q259" s="352"/>
      <c r="R259" s="352"/>
      <c r="S259" s="352"/>
      <c r="T259" s="352"/>
      <c r="U259" s="353"/>
      <c r="V259" s="354"/>
      <c r="W259" s="352"/>
      <c r="X259" s="355"/>
    </row>
    <row r="260" spans="1:24" x14ac:dyDescent="0.2">
      <c r="A260" s="329"/>
      <c r="B260" s="551" t="s">
        <v>80</v>
      </c>
      <c r="C260" s="552"/>
      <c r="D260" s="1032"/>
      <c r="E260" s="1033"/>
      <c r="F260" s="1033"/>
      <c r="G260" s="1033"/>
      <c r="H260" s="1033"/>
      <c r="I260" s="1033"/>
      <c r="J260" s="1033"/>
      <c r="K260" s="1033"/>
      <c r="L260" s="1033"/>
      <c r="M260" s="1033"/>
      <c r="N260" s="1033"/>
      <c r="O260" s="1033"/>
      <c r="P260" s="1033"/>
      <c r="Q260" s="1033"/>
      <c r="R260" s="1033"/>
      <c r="S260" s="1033"/>
      <c r="T260" s="1033"/>
      <c r="U260" s="1054"/>
      <c r="V260" s="1032"/>
      <c r="W260" s="1033"/>
      <c r="X260" s="1034"/>
    </row>
    <row r="261" spans="1:24" x14ac:dyDescent="0.2">
      <c r="A261" s="329">
        <v>10</v>
      </c>
      <c r="B261" s="551" t="s">
        <v>77</v>
      </c>
      <c r="C261" s="552" t="s">
        <v>130</v>
      </c>
      <c r="D261" s="354">
        <f>[4]BEVÉTEL!$ER$89</f>
        <v>0</v>
      </c>
      <c r="E261" s="352">
        <f>[4]BEVÉTEL!$ES$89</f>
        <v>0</v>
      </c>
      <c r="F261" s="352">
        <f>[4]BEVÉTEL!$ET$89</f>
        <v>0</v>
      </c>
      <c r="G261" s="352">
        <f>[4]BEVÉTEL!$ER127</f>
        <v>0</v>
      </c>
      <c r="H261" s="352">
        <f>[4]BEVÉTEL!$ES127</f>
        <v>0</v>
      </c>
      <c r="I261" s="352">
        <f>[4]BEVÉTEL!$ET127</f>
        <v>0</v>
      </c>
      <c r="J261" s="352">
        <f>[4]BEVÉTEL!$ER165</f>
        <v>0</v>
      </c>
      <c r="K261" s="352">
        <f>[4]BEVÉTEL!$ES165</f>
        <v>0</v>
      </c>
      <c r="L261" s="352">
        <f>[4]BEVÉTEL!$ET165</f>
        <v>0</v>
      </c>
      <c r="M261" s="352">
        <f>[4]BEVÉTEL!$ER203</f>
        <v>0</v>
      </c>
      <c r="N261" s="352">
        <f>[4]BEVÉTEL!$ES203</f>
        <v>0</v>
      </c>
      <c r="O261" s="352">
        <f>[4]BEVÉTEL!$ET203</f>
        <v>0</v>
      </c>
      <c r="P261" s="352">
        <f>[4]BEVÉTEL!$ER241</f>
        <v>0</v>
      </c>
      <c r="Q261" s="352">
        <f>[4]BEVÉTEL!$ES241</f>
        <v>0</v>
      </c>
      <c r="R261" s="352">
        <f>[4]BEVÉTEL!$ET241</f>
        <v>0</v>
      </c>
      <c r="S261" s="352">
        <f>[4]BEVÉTEL!$ER$279</f>
        <v>0</v>
      </c>
      <c r="T261" s="352">
        <f>[4]BEVÉTEL!$ES$279</f>
        <v>0</v>
      </c>
      <c r="U261" s="353">
        <f>[4]BEVÉTEL!$ET$279</f>
        <v>0</v>
      </c>
      <c r="V261" s="354">
        <f>[4]BEVÉTEL!$ER$35</f>
        <v>0</v>
      </c>
      <c r="W261" s="352">
        <f>[4]BEVÉTEL!$ES$35</f>
        <v>0</v>
      </c>
      <c r="X261" s="355">
        <f>[4]BEVÉTEL!$ET$35</f>
        <v>0</v>
      </c>
    </row>
    <row r="262" spans="1:24" x14ac:dyDescent="0.2">
      <c r="A262" s="329">
        <v>11</v>
      </c>
      <c r="B262" s="551" t="s">
        <v>78</v>
      </c>
      <c r="C262" s="552" t="s">
        <v>130</v>
      </c>
      <c r="D262" s="354"/>
      <c r="E262" s="352"/>
      <c r="F262" s="352"/>
      <c r="G262" s="352"/>
      <c r="H262" s="352"/>
      <c r="I262" s="352"/>
      <c r="J262" s="352"/>
      <c r="K262" s="352"/>
      <c r="L262" s="352"/>
      <c r="M262" s="352"/>
      <c r="N262" s="352"/>
      <c r="O262" s="352"/>
      <c r="P262" s="352"/>
      <c r="Q262" s="352"/>
      <c r="R262" s="352"/>
      <c r="S262" s="352"/>
      <c r="T262" s="352"/>
      <c r="U262" s="353"/>
      <c r="V262" s="354"/>
      <c r="W262" s="352"/>
      <c r="X262" s="355"/>
    </row>
    <row r="263" spans="1:24" ht="24.75" customHeight="1" x14ac:dyDescent="0.2">
      <c r="A263" s="329"/>
      <c r="B263" s="551" t="s">
        <v>81</v>
      </c>
      <c r="C263" s="552"/>
      <c r="D263" s="1032"/>
      <c r="E263" s="1033"/>
      <c r="F263" s="1033"/>
      <c r="G263" s="1033"/>
      <c r="H263" s="1033"/>
      <c r="I263" s="1033"/>
      <c r="J263" s="1033"/>
      <c r="K263" s="1033"/>
      <c r="L263" s="1033"/>
      <c r="M263" s="1033"/>
      <c r="N263" s="1033"/>
      <c r="O263" s="1033"/>
      <c r="P263" s="1033"/>
      <c r="Q263" s="1033"/>
      <c r="R263" s="1033"/>
      <c r="S263" s="1033"/>
      <c r="T263" s="1033"/>
      <c r="U263" s="1054"/>
      <c r="V263" s="1032"/>
      <c r="W263" s="1033"/>
      <c r="X263" s="1034"/>
    </row>
    <row r="264" spans="1:24" x14ac:dyDescent="0.2">
      <c r="A264" s="329">
        <v>12</v>
      </c>
      <c r="B264" s="551" t="s">
        <v>131</v>
      </c>
      <c r="C264" s="552" t="s">
        <v>137</v>
      </c>
      <c r="D264" s="354">
        <f>[4]BEVÉTEL!$EF$89</f>
        <v>0</v>
      </c>
      <c r="E264" s="352">
        <f>[4]BEVÉTEL!$EG$89</f>
        <v>0</v>
      </c>
      <c r="F264" s="352">
        <f>[4]BEVÉTEL!$EH$89</f>
        <v>0</v>
      </c>
      <c r="G264" s="352">
        <f>[4]BEVÉTEL!$EF127</f>
        <v>0</v>
      </c>
      <c r="H264" s="352">
        <f>[4]BEVÉTEL!$EG127</f>
        <v>0</v>
      </c>
      <c r="I264" s="352">
        <f>[4]BEVÉTEL!$EH127</f>
        <v>0</v>
      </c>
      <c r="J264" s="352">
        <f>[4]BEVÉTEL!$EF165</f>
        <v>0</v>
      </c>
      <c r="K264" s="352">
        <f>[4]BEVÉTEL!$EG165</f>
        <v>0</v>
      </c>
      <c r="L264" s="352">
        <f>[4]BEVÉTEL!$EH165</f>
        <v>0</v>
      </c>
      <c r="M264" s="352">
        <f>[4]BEVÉTEL!$EF203</f>
        <v>0</v>
      </c>
      <c r="N264" s="352">
        <f>[4]BEVÉTEL!$EG203</f>
        <v>0</v>
      </c>
      <c r="O264" s="352">
        <f>[4]BEVÉTEL!$EH203</f>
        <v>0</v>
      </c>
      <c r="P264" s="352">
        <f>[4]BEVÉTEL!$EF241</f>
        <v>0</v>
      </c>
      <c r="Q264" s="352">
        <f>[4]BEVÉTEL!$EG241</f>
        <v>0</v>
      </c>
      <c r="R264" s="352">
        <f>[4]BEVÉTEL!$EH241</f>
        <v>0</v>
      </c>
      <c r="S264" s="352">
        <f>[4]BEVÉTEL!$EF$279</f>
        <v>0</v>
      </c>
      <c r="T264" s="352">
        <f>[4]BEVÉTEL!$EG$279</f>
        <v>0</v>
      </c>
      <c r="U264" s="353">
        <f>[4]BEVÉTEL!$EH$279</f>
        <v>0</v>
      </c>
      <c r="V264" s="354">
        <f>[4]BEVÉTEL!$EF$35</f>
        <v>0</v>
      </c>
      <c r="W264" s="352">
        <f>[4]BEVÉTEL!$EG$35</f>
        <v>0</v>
      </c>
      <c r="X264" s="355">
        <f>[4]BEVÉTEL!$EH$35</f>
        <v>0</v>
      </c>
    </row>
    <row r="265" spans="1:24" x14ac:dyDescent="0.2">
      <c r="A265" s="329">
        <v>13</v>
      </c>
      <c r="B265" s="551" t="s">
        <v>75</v>
      </c>
      <c r="C265" s="552" t="s">
        <v>138</v>
      </c>
      <c r="D265" s="354">
        <f>[4]BEVÉTEL!$EC$89</f>
        <v>0</v>
      </c>
      <c r="E265" s="352">
        <f>[4]BEVÉTEL!$ED$89</f>
        <v>0</v>
      </c>
      <c r="F265" s="352">
        <f>[4]BEVÉTEL!$EE$89</f>
        <v>0</v>
      </c>
      <c r="G265" s="352">
        <f>[4]BEVÉTEL!$EC127</f>
        <v>0</v>
      </c>
      <c r="H265" s="352">
        <f>[4]BEVÉTEL!$ED127</f>
        <v>0</v>
      </c>
      <c r="I265" s="352">
        <f>[4]BEVÉTEL!$EE127</f>
        <v>0</v>
      </c>
      <c r="J265" s="352">
        <f>[4]BEVÉTEL!$EC165</f>
        <v>0</v>
      </c>
      <c r="K265" s="352">
        <f>[4]BEVÉTEL!$ED165</f>
        <v>0</v>
      </c>
      <c r="L265" s="352">
        <f>[4]BEVÉTEL!$EE165</f>
        <v>0</v>
      </c>
      <c r="M265" s="352">
        <f>[4]BEVÉTEL!$EC203</f>
        <v>0</v>
      </c>
      <c r="N265" s="352">
        <f>[4]BEVÉTEL!$ED203</f>
        <v>0</v>
      </c>
      <c r="O265" s="352">
        <f>[4]BEVÉTEL!$EE203</f>
        <v>0</v>
      </c>
      <c r="P265" s="352">
        <f>[4]BEVÉTEL!$EC241</f>
        <v>0</v>
      </c>
      <c r="Q265" s="352">
        <f>[4]BEVÉTEL!$ED241</f>
        <v>0</v>
      </c>
      <c r="R265" s="352">
        <f>[4]BEVÉTEL!$EE241</f>
        <v>0</v>
      </c>
      <c r="S265" s="352">
        <f>[4]BEVÉTEL!$EC$279</f>
        <v>0</v>
      </c>
      <c r="T265" s="352">
        <f>[4]BEVÉTEL!$ED$279</f>
        <v>0</v>
      </c>
      <c r="U265" s="353">
        <f>[4]BEVÉTEL!$EE$279</f>
        <v>0</v>
      </c>
      <c r="V265" s="354">
        <f>[4]BEVÉTEL!$EC$35</f>
        <v>0</v>
      </c>
      <c r="W265" s="352">
        <f>[4]BEVÉTEL!$ED$35</f>
        <v>0</v>
      </c>
      <c r="X265" s="355">
        <f>[4]BEVÉTEL!$EE$35</f>
        <v>0</v>
      </c>
    </row>
    <row r="266" spans="1:24" x14ac:dyDescent="0.2">
      <c r="A266" s="329">
        <v>14</v>
      </c>
      <c r="B266" s="551" t="s">
        <v>132</v>
      </c>
      <c r="C266" s="555" t="s">
        <v>139</v>
      </c>
      <c r="D266" s="354">
        <f>[4]BEVÉTEL!$EX$89</f>
        <v>0</v>
      </c>
      <c r="E266" s="352">
        <f>[4]BEVÉTEL!$EY$89</f>
        <v>0</v>
      </c>
      <c r="F266" s="352">
        <f>[4]BEVÉTEL!$EZ$89</f>
        <v>0</v>
      </c>
      <c r="G266" s="352">
        <f>[4]BEVÉTEL!$EX127</f>
        <v>0</v>
      </c>
      <c r="H266" s="352">
        <f>[4]BEVÉTEL!$EY127</f>
        <v>0</v>
      </c>
      <c r="I266" s="352">
        <f>[4]BEVÉTEL!$EZ127</f>
        <v>0</v>
      </c>
      <c r="J266" s="352">
        <f>[4]BEVÉTEL!$EX165</f>
        <v>0</v>
      </c>
      <c r="K266" s="352">
        <f>[4]BEVÉTEL!$EY165</f>
        <v>0</v>
      </c>
      <c r="L266" s="352">
        <f>[4]BEVÉTEL!$EZ165</f>
        <v>0</v>
      </c>
      <c r="M266" s="352">
        <f>[4]BEVÉTEL!$EX203</f>
        <v>0</v>
      </c>
      <c r="N266" s="352">
        <f>[4]BEVÉTEL!$EY203</f>
        <v>0</v>
      </c>
      <c r="O266" s="352">
        <f>[4]BEVÉTEL!$EZ203</f>
        <v>0</v>
      </c>
      <c r="P266" s="352">
        <f>[4]BEVÉTEL!$EX241</f>
        <v>0</v>
      </c>
      <c r="Q266" s="352">
        <f>[4]BEVÉTEL!$EY241</f>
        <v>0</v>
      </c>
      <c r="R266" s="352">
        <f>[4]BEVÉTEL!$EZ241</f>
        <v>0</v>
      </c>
      <c r="S266" s="352">
        <f>[4]BEVÉTEL!$EX$279</f>
        <v>0</v>
      </c>
      <c r="T266" s="352">
        <f>[4]BEVÉTEL!$EY$279</f>
        <v>0</v>
      </c>
      <c r="U266" s="353">
        <f>[4]BEVÉTEL!$EZ$279</f>
        <v>0</v>
      </c>
      <c r="V266" s="354">
        <f>[4]BEVÉTEL!$EX$35</f>
        <v>0</v>
      </c>
      <c r="W266" s="352">
        <f>[4]BEVÉTEL!$EY$35</f>
        <v>0</v>
      </c>
      <c r="X266" s="355">
        <f>[4]BEVÉTEL!$EZ$35</f>
        <v>0</v>
      </c>
    </row>
    <row r="267" spans="1:24" x14ac:dyDescent="0.2">
      <c r="A267" s="329"/>
      <c r="B267" s="553" t="s">
        <v>49</v>
      </c>
      <c r="C267" s="553"/>
      <c r="D267" s="361">
        <f>SUM(D264:D266,D258,D259,D261,D262)</f>
        <v>0</v>
      </c>
      <c r="E267" s="357">
        <f>SUM(E264:E266,E262,E261,E259,E258)</f>
        <v>0</v>
      </c>
      <c r="F267" s="373">
        <f>SUM(F264:F266,F262,F261,F259,F258)</f>
        <v>0</v>
      </c>
      <c r="G267" s="357">
        <f>SUM(G264:G266,G258,G259,G261,G262)</f>
        <v>0</v>
      </c>
      <c r="H267" s="357">
        <f>SUM(H264:H266,H262,H261,H259,H258)</f>
        <v>0</v>
      </c>
      <c r="I267" s="373">
        <f>SUM(I264:I266,I262,I261,I259,I258)</f>
        <v>0</v>
      </c>
      <c r="J267" s="357">
        <f>SUM(J264:J266,J258,J259,J261,J262)</f>
        <v>0</v>
      </c>
      <c r="K267" s="357">
        <f>SUM(K264:K266,K262,K261,K259,K258)</f>
        <v>0</v>
      </c>
      <c r="L267" s="373">
        <f>SUM(L264:L266,L262,L261,L259,L258)</f>
        <v>0</v>
      </c>
      <c r="M267" s="357">
        <f>SUM(M264:M266,M258,M259,M261,M262)</f>
        <v>0</v>
      </c>
      <c r="N267" s="357">
        <f>SUM(N264:N266,N262,N261,N259,N258)</f>
        <v>0</v>
      </c>
      <c r="O267" s="373">
        <f>SUM(O264:O266,O262,O261,O259,O258)</f>
        <v>0</v>
      </c>
      <c r="P267" s="357">
        <f>SUM(P264:P266,P258,P259,P261,P262)</f>
        <v>0</v>
      </c>
      <c r="Q267" s="357">
        <f>SUM(Q264:Q266,Q262,Q261,Q259,Q258)</f>
        <v>0</v>
      </c>
      <c r="R267" s="373">
        <f>SUM(R264:R266,R262,R261,R259,R258)</f>
        <v>0</v>
      </c>
      <c r="S267" s="357">
        <f>SUM(S264:S266,S258,S259,S261,S262)</f>
        <v>0</v>
      </c>
      <c r="T267" s="357">
        <f>SUM(T264:T266,T262,T261,T259,T258)</f>
        <v>0</v>
      </c>
      <c r="U267" s="362">
        <f>SUM(U264:U266,U262,U261,U259,U258)</f>
        <v>0</v>
      </c>
      <c r="V267" s="361">
        <f>SUM(V264:V266,V258,V259,V261,V262)</f>
        <v>173000</v>
      </c>
      <c r="W267" s="357">
        <f>SUM(W264:W266,W262,W261,W259,W258)</f>
        <v>0</v>
      </c>
      <c r="X267" s="363">
        <f>SUM(X264:X266,X262,X261,X259,X258)</f>
        <v>0</v>
      </c>
    </row>
    <row r="268" spans="1:24" ht="12.75" thickBot="1" x14ac:dyDescent="0.25">
      <c r="A268" s="329"/>
      <c r="B268" s="553" t="s">
        <v>93</v>
      </c>
      <c r="C268" s="553"/>
      <c r="D268" s="366">
        <f>SUM(D267,D255,D250)</f>
        <v>0</v>
      </c>
      <c r="E268" s="364">
        <f t="shared" ref="E268:X268" si="63">SUM(E267,E255,E250)</f>
        <v>0</v>
      </c>
      <c r="F268" s="374">
        <f t="shared" si="63"/>
        <v>0</v>
      </c>
      <c r="G268" s="364">
        <f t="shared" si="63"/>
        <v>60197000</v>
      </c>
      <c r="H268" s="364">
        <f t="shared" si="63"/>
        <v>0</v>
      </c>
      <c r="I268" s="374">
        <f t="shared" si="63"/>
        <v>0</v>
      </c>
      <c r="J268" s="374">
        <f t="shared" si="63"/>
        <v>0</v>
      </c>
      <c r="K268" s="374">
        <f t="shared" si="63"/>
        <v>0</v>
      </c>
      <c r="L268" s="374">
        <f t="shared" si="63"/>
        <v>0</v>
      </c>
      <c r="M268" s="374">
        <f t="shared" si="63"/>
        <v>0</v>
      </c>
      <c r="N268" s="374">
        <f t="shared" si="63"/>
        <v>0</v>
      </c>
      <c r="O268" s="374">
        <f t="shared" si="63"/>
        <v>0</v>
      </c>
      <c r="P268" s="374">
        <f t="shared" si="63"/>
        <v>3402000</v>
      </c>
      <c r="Q268" s="374">
        <f t="shared" si="63"/>
        <v>0</v>
      </c>
      <c r="R268" s="374">
        <f t="shared" si="63"/>
        <v>0</v>
      </c>
      <c r="S268" s="374">
        <f t="shared" si="63"/>
        <v>0</v>
      </c>
      <c r="T268" s="374">
        <f t="shared" si="63"/>
        <v>0</v>
      </c>
      <c r="U268" s="374">
        <f t="shared" si="63"/>
        <v>0</v>
      </c>
      <c r="V268" s="374">
        <f t="shared" si="63"/>
        <v>173000</v>
      </c>
      <c r="W268" s="374">
        <f t="shared" si="63"/>
        <v>0</v>
      </c>
      <c r="X268" s="367">
        <f t="shared" si="63"/>
        <v>0</v>
      </c>
    </row>
    <row r="269" spans="1:24" ht="15.75" customHeight="1" thickBot="1" x14ac:dyDescent="0.25">
      <c r="A269" s="287"/>
      <c r="C269" s="1102" t="s">
        <v>223</v>
      </c>
      <c r="D269" s="1026" t="s">
        <v>269</v>
      </c>
      <c r="E269" s="1027"/>
      <c r="F269" s="1027"/>
      <c r="G269" s="1027"/>
      <c r="H269" s="1027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56"/>
      <c r="W269" s="1056"/>
      <c r="X269" s="1057"/>
    </row>
    <row r="270" spans="1:24" ht="39.75" customHeight="1" x14ac:dyDescent="0.2">
      <c r="A270" s="287"/>
      <c r="B270" s="288"/>
      <c r="C270" s="1102"/>
      <c r="D270" s="1050"/>
      <c r="E270" s="1041"/>
      <c r="F270" s="1041"/>
      <c r="G270" s="1041"/>
      <c r="H270" s="1041"/>
      <c r="I270" s="1041"/>
      <c r="J270" s="1041"/>
      <c r="K270" s="1041"/>
      <c r="L270" s="1041"/>
      <c r="M270" s="1041"/>
      <c r="N270" s="1041"/>
      <c r="O270" s="1041"/>
      <c r="P270" s="1041"/>
      <c r="Q270" s="1041"/>
      <c r="R270" s="1041"/>
      <c r="S270" s="1041"/>
      <c r="T270" s="1041"/>
      <c r="U270" s="1053"/>
      <c r="V270" s="1082" t="s">
        <v>206</v>
      </c>
      <c r="W270" s="1083"/>
      <c r="X270" s="1084"/>
    </row>
    <row r="271" spans="1:24" ht="36.75" x14ac:dyDescent="0.2">
      <c r="A271" s="287"/>
      <c r="B271" s="288"/>
      <c r="C271" s="297" t="s">
        <v>111</v>
      </c>
      <c r="D271" s="1029"/>
      <c r="E271" s="1030"/>
      <c r="F271" s="1030"/>
      <c r="G271" s="1030"/>
      <c r="H271" s="1030"/>
      <c r="I271" s="1030"/>
      <c r="J271" s="1030"/>
      <c r="K271" s="1030"/>
      <c r="L271" s="1030"/>
      <c r="M271" s="1041"/>
      <c r="N271" s="1041"/>
      <c r="O271" s="1041"/>
      <c r="P271" s="1041"/>
      <c r="Q271" s="1041"/>
      <c r="R271" s="1041"/>
      <c r="S271" s="1030"/>
      <c r="T271" s="1030"/>
      <c r="U271" s="1055"/>
      <c r="V271" s="1085"/>
      <c r="W271" s="1086"/>
      <c r="X271" s="1087"/>
    </row>
    <row r="272" spans="1:24" s="295" customFormat="1" ht="60" x14ac:dyDescent="0.2">
      <c r="A272" s="289" t="s">
        <v>41</v>
      </c>
      <c r="B272" s="290" t="s">
        <v>111</v>
      </c>
      <c r="C272" s="566" t="s">
        <v>117</v>
      </c>
      <c r="D272" s="561" t="s">
        <v>134</v>
      </c>
      <c r="E272" s="514" t="s">
        <v>135</v>
      </c>
      <c r="F272" s="514" t="s">
        <v>136</v>
      </c>
      <c r="G272" s="514" t="s">
        <v>134</v>
      </c>
      <c r="H272" s="514" t="s">
        <v>135</v>
      </c>
      <c r="I272" s="514" t="s">
        <v>136</v>
      </c>
      <c r="J272" s="514" t="s">
        <v>134</v>
      </c>
      <c r="K272" s="514" t="s">
        <v>135</v>
      </c>
      <c r="L272" s="514" t="s">
        <v>136</v>
      </c>
      <c r="M272" s="514" t="s">
        <v>134</v>
      </c>
      <c r="N272" s="514" t="s">
        <v>135</v>
      </c>
      <c r="O272" s="514" t="s">
        <v>136</v>
      </c>
      <c r="P272" s="514" t="s">
        <v>134</v>
      </c>
      <c r="Q272" s="514" t="s">
        <v>135</v>
      </c>
      <c r="R272" s="514" t="s">
        <v>136</v>
      </c>
      <c r="S272" s="514" t="s">
        <v>134</v>
      </c>
      <c r="T272" s="514" t="s">
        <v>135</v>
      </c>
      <c r="U272" s="532" t="s">
        <v>136</v>
      </c>
      <c r="V272" s="533" t="s">
        <v>134</v>
      </c>
      <c r="W272" s="562" t="s">
        <v>135</v>
      </c>
      <c r="X272" s="535" t="s">
        <v>136</v>
      </c>
    </row>
    <row r="273" spans="1:24" x14ac:dyDescent="0.2">
      <c r="A273" s="329" t="s">
        <v>10</v>
      </c>
      <c r="B273" s="551" t="s">
        <v>54</v>
      </c>
      <c r="C273" s="551"/>
      <c r="D273" s="1032"/>
      <c r="E273" s="1033"/>
      <c r="F273" s="1033"/>
      <c r="G273" s="1033"/>
      <c r="H273" s="1033"/>
      <c r="I273" s="1033"/>
      <c r="J273" s="1033"/>
      <c r="K273" s="1033"/>
      <c r="L273" s="1033"/>
      <c r="M273" s="1033"/>
      <c r="N273" s="1033"/>
      <c r="O273" s="1033"/>
      <c r="P273" s="1033"/>
      <c r="Q273" s="1033"/>
      <c r="R273" s="1033"/>
      <c r="S273" s="1033"/>
      <c r="T273" s="1033"/>
      <c r="U273" s="1054"/>
      <c r="V273" s="1060"/>
      <c r="W273" s="1061"/>
      <c r="X273" s="1062"/>
    </row>
    <row r="274" spans="1:24" x14ac:dyDescent="0.2">
      <c r="A274" s="329">
        <v>1</v>
      </c>
      <c r="B274" s="551" t="s">
        <v>118</v>
      </c>
      <c r="C274" s="552" t="s">
        <v>119</v>
      </c>
      <c r="D274" s="354"/>
      <c r="E274" s="352"/>
      <c r="F274" s="352"/>
      <c r="G274" s="352"/>
      <c r="H274" s="352"/>
      <c r="I274" s="352"/>
      <c r="J274" s="352"/>
      <c r="K274" s="352"/>
      <c r="L274" s="352"/>
      <c r="M274" s="352"/>
      <c r="N274" s="352"/>
      <c r="O274" s="352"/>
      <c r="P274" s="352"/>
      <c r="Q274" s="352"/>
      <c r="R274" s="352"/>
      <c r="S274" s="352"/>
      <c r="T274" s="352"/>
      <c r="U274" s="353"/>
      <c r="V274" s="474">
        <f>D274+G274+J274+M274+P274+S274+D245+G245+J245+M245+P245+S245+V245</f>
        <v>0</v>
      </c>
      <c r="W274" s="475">
        <f t="shared" ref="W274:X274" si="64">E274+H274+K274+N274+Q274+T274+E245+H245+K245+N245+Q245+T245+W245</f>
        <v>0</v>
      </c>
      <c r="X274" s="476">
        <f t="shared" si="64"/>
        <v>0</v>
      </c>
    </row>
    <row r="275" spans="1:24" ht="20.25" customHeight="1" x14ac:dyDescent="0.2">
      <c r="A275" s="329"/>
      <c r="B275" s="551" t="s">
        <v>120</v>
      </c>
      <c r="C275" s="552"/>
      <c r="D275" s="354"/>
      <c r="E275" s="352"/>
      <c r="F275" s="352"/>
      <c r="G275" s="352"/>
      <c r="H275" s="352"/>
      <c r="I275" s="352"/>
      <c r="J275" s="352"/>
      <c r="K275" s="352"/>
      <c r="L275" s="352"/>
      <c r="M275" s="352"/>
      <c r="N275" s="352"/>
      <c r="O275" s="352"/>
      <c r="P275" s="352"/>
      <c r="Q275" s="352"/>
      <c r="R275" s="352"/>
      <c r="S275" s="352"/>
      <c r="T275" s="352"/>
      <c r="U275" s="353"/>
      <c r="V275" s="474">
        <f t="shared" ref="V275:V279" si="65">D275+G275+J275+M275+P275+S275+D246+G246+J246+M246+P246+S246+V246</f>
        <v>0</v>
      </c>
      <c r="W275" s="475">
        <f t="shared" ref="W275:W279" si="66">E275+H275+K275+N275+Q275+T275+E246+H246+K246+N246+Q246+T246+W246</f>
        <v>0</v>
      </c>
      <c r="X275" s="476">
        <f t="shared" ref="X275:X279" si="67">F275+I275+L275+O275+R275+U275+F246+I246+L246+O246+R246+U246+X246</f>
        <v>0</v>
      </c>
    </row>
    <row r="276" spans="1:24" x14ac:dyDescent="0.2">
      <c r="A276" s="329">
        <v>2</v>
      </c>
      <c r="B276" s="551" t="s">
        <v>56</v>
      </c>
      <c r="C276" s="552" t="s">
        <v>121</v>
      </c>
      <c r="D276" s="354"/>
      <c r="E276" s="352"/>
      <c r="F276" s="352"/>
      <c r="G276" s="352"/>
      <c r="H276" s="352"/>
      <c r="I276" s="352"/>
      <c r="J276" s="352"/>
      <c r="K276" s="352"/>
      <c r="L276" s="352"/>
      <c r="M276" s="352"/>
      <c r="N276" s="352"/>
      <c r="O276" s="352"/>
      <c r="P276" s="352"/>
      <c r="Q276" s="352"/>
      <c r="R276" s="352"/>
      <c r="S276" s="352"/>
      <c r="T276" s="352"/>
      <c r="U276" s="353"/>
      <c r="V276" s="474">
        <f t="shared" si="65"/>
        <v>0</v>
      </c>
      <c r="W276" s="475">
        <f t="shared" si="66"/>
        <v>0</v>
      </c>
      <c r="X276" s="476">
        <f t="shared" si="67"/>
        <v>0</v>
      </c>
    </row>
    <row r="277" spans="1:24" x14ac:dyDescent="0.2">
      <c r="A277" s="329">
        <v>3</v>
      </c>
      <c r="B277" s="551" t="s">
        <v>122</v>
      </c>
      <c r="C277" s="552" t="s">
        <v>123</v>
      </c>
      <c r="D277" s="354"/>
      <c r="E277" s="352"/>
      <c r="F277" s="352"/>
      <c r="G277" s="352"/>
      <c r="H277" s="352"/>
      <c r="I277" s="352"/>
      <c r="J277" s="352"/>
      <c r="K277" s="352"/>
      <c r="L277" s="352"/>
      <c r="M277" s="352"/>
      <c r="N277" s="352"/>
      <c r="O277" s="352"/>
      <c r="P277" s="352"/>
      <c r="Q277" s="352"/>
      <c r="R277" s="352"/>
      <c r="S277" s="352"/>
      <c r="T277" s="352"/>
      <c r="U277" s="353"/>
      <c r="V277" s="474">
        <f t="shared" si="65"/>
        <v>63599000</v>
      </c>
      <c r="W277" s="475">
        <f t="shared" si="66"/>
        <v>0</v>
      </c>
      <c r="X277" s="476">
        <f t="shared" si="67"/>
        <v>0</v>
      </c>
    </row>
    <row r="278" spans="1:24" x14ac:dyDescent="0.2">
      <c r="A278" s="329">
        <v>4</v>
      </c>
      <c r="B278" s="551" t="s">
        <v>124</v>
      </c>
      <c r="C278" s="552" t="s">
        <v>125</v>
      </c>
      <c r="D278" s="354"/>
      <c r="E278" s="352"/>
      <c r="F278" s="352"/>
      <c r="G278" s="352"/>
      <c r="H278" s="352"/>
      <c r="I278" s="352"/>
      <c r="J278" s="352"/>
      <c r="K278" s="352"/>
      <c r="L278" s="352"/>
      <c r="M278" s="352"/>
      <c r="N278" s="352"/>
      <c r="O278" s="352"/>
      <c r="P278" s="352"/>
      <c r="Q278" s="352"/>
      <c r="R278" s="352"/>
      <c r="S278" s="352"/>
      <c r="T278" s="352"/>
      <c r="U278" s="353"/>
      <c r="V278" s="474">
        <f t="shared" si="65"/>
        <v>0</v>
      </c>
      <c r="W278" s="475">
        <f t="shared" si="66"/>
        <v>0</v>
      </c>
      <c r="X278" s="476">
        <f t="shared" si="67"/>
        <v>0</v>
      </c>
    </row>
    <row r="279" spans="1:24" x14ac:dyDescent="0.2">
      <c r="A279" s="329"/>
      <c r="B279" s="553" t="s">
        <v>60</v>
      </c>
      <c r="C279" s="554"/>
      <c r="D279" s="361"/>
      <c r="E279" s="357"/>
      <c r="F279" s="357"/>
      <c r="G279" s="357"/>
      <c r="H279" s="357"/>
      <c r="I279" s="357"/>
      <c r="J279" s="357"/>
      <c r="K279" s="357"/>
      <c r="L279" s="357"/>
      <c r="M279" s="357"/>
      <c r="N279" s="357"/>
      <c r="O279" s="357"/>
      <c r="P279" s="357"/>
      <c r="Q279" s="357"/>
      <c r="R279" s="357"/>
      <c r="S279" s="357"/>
      <c r="T279" s="357"/>
      <c r="U279" s="358"/>
      <c r="V279" s="474">
        <f t="shared" si="65"/>
        <v>63599000</v>
      </c>
      <c r="W279" s="475">
        <f t="shared" si="66"/>
        <v>0</v>
      </c>
      <c r="X279" s="476">
        <f t="shared" si="67"/>
        <v>0</v>
      </c>
    </row>
    <row r="280" spans="1:24" x14ac:dyDescent="0.2">
      <c r="A280" s="329" t="s">
        <v>50</v>
      </c>
      <c r="B280" s="551" t="s">
        <v>61</v>
      </c>
      <c r="C280" s="552"/>
      <c r="D280" s="1032"/>
      <c r="E280" s="1033"/>
      <c r="F280" s="1033"/>
      <c r="G280" s="1033"/>
      <c r="H280" s="1033"/>
      <c r="I280" s="1033"/>
      <c r="J280" s="1033"/>
      <c r="K280" s="1033"/>
      <c r="L280" s="1033"/>
      <c r="M280" s="1033"/>
      <c r="N280" s="1033"/>
      <c r="O280" s="1033"/>
      <c r="P280" s="1033"/>
      <c r="Q280" s="1033"/>
      <c r="R280" s="1033"/>
      <c r="S280" s="1033"/>
      <c r="T280" s="1033"/>
      <c r="U280" s="1054"/>
      <c r="V280" s="1060"/>
      <c r="W280" s="1061"/>
      <c r="X280" s="1062"/>
    </row>
    <row r="281" spans="1:24" ht="22.5" x14ac:dyDescent="0.2">
      <c r="A281" s="329">
        <v>5</v>
      </c>
      <c r="B281" s="551" t="s">
        <v>70</v>
      </c>
      <c r="C281" s="552" t="s">
        <v>126</v>
      </c>
      <c r="D281" s="354"/>
      <c r="E281" s="352"/>
      <c r="F281" s="352"/>
      <c r="G281" s="352"/>
      <c r="H281" s="352"/>
      <c r="I281" s="352"/>
      <c r="J281" s="352"/>
      <c r="K281" s="352"/>
      <c r="L281" s="352"/>
      <c r="M281" s="352"/>
      <c r="N281" s="352"/>
      <c r="O281" s="352"/>
      <c r="P281" s="352"/>
      <c r="Q281" s="352"/>
      <c r="R281" s="352"/>
      <c r="S281" s="352"/>
      <c r="T281" s="352"/>
      <c r="U281" s="353"/>
      <c r="V281" s="474">
        <f t="shared" ref="V281:V284" si="68">D281+G281+J281+M281+P281+S281+D252+G252+J252+M252+P252+S252+V252</f>
        <v>0</v>
      </c>
      <c r="W281" s="475">
        <f t="shared" ref="W281:W284" si="69">E281+H281+K281+N281+Q281+T281+E252+H252+K252+N252+Q252+T252+W252</f>
        <v>0</v>
      </c>
      <c r="X281" s="476">
        <f t="shared" ref="X281:X284" si="70">F281+I281+L281+O281+R281+U281+F252+I252+L252+O252+R252+U252+X252</f>
        <v>0</v>
      </c>
    </row>
    <row r="282" spans="1:24" x14ac:dyDescent="0.2">
      <c r="A282" s="329">
        <v>6</v>
      </c>
      <c r="B282" s="551" t="s">
        <v>127</v>
      </c>
      <c r="C282" s="552" t="s">
        <v>128</v>
      </c>
      <c r="D282" s="354"/>
      <c r="E282" s="352"/>
      <c r="F282" s="352"/>
      <c r="G282" s="352"/>
      <c r="H282" s="352"/>
      <c r="I282" s="352"/>
      <c r="J282" s="352"/>
      <c r="K282" s="352"/>
      <c r="L282" s="352"/>
      <c r="M282" s="352"/>
      <c r="N282" s="352"/>
      <c r="O282" s="352"/>
      <c r="P282" s="352"/>
      <c r="Q282" s="352"/>
      <c r="R282" s="352"/>
      <c r="S282" s="352"/>
      <c r="T282" s="352"/>
      <c r="U282" s="353"/>
      <c r="V282" s="474">
        <f t="shared" si="68"/>
        <v>0</v>
      </c>
      <c r="W282" s="475">
        <f t="shared" si="69"/>
        <v>0</v>
      </c>
      <c r="X282" s="476">
        <f t="shared" si="70"/>
        <v>0</v>
      </c>
    </row>
    <row r="283" spans="1:24" ht="22.5" x14ac:dyDescent="0.2">
      <c r="A283" s="329">
        <v>7</v>
      </c>
      <c r="B283" s="551" t="s">
        <v>72</v>
      </c>
      <c r="C283" s="552" t="s">
        <v>129</v>
      </c>
      <c r="D283" s="354"/>
      <c r="E283" s="352"/>
      <c r="F283" s="352"/>
      <c r="G283" s="352"/>
      <c r="H283" s="352"/>
      <c r="I283" s="352"/>
      <c r="J283" s="352"/>
      <c r="K283" s="352"/>
      <c r="L283" s="352"/>
      <c r="M283" s="352"/>
      <c r="N283" s="352"/>
      <c r="O283" s="352"/>
      <c r="P283" s="352"/>
      <c r="Q283" s="352"/>
      <c r="R283" s="352"/>
      <c r="S283" s="352"/>
      <c r="T283" s="352"/>
      <c r="U283" s="353"/>
      <c r="V283" s="474">
        <f t="shared" si="68"/>
        <v>0</v>
      </c>
      <c r="W283" s="475">
        <f t="shared" si="69"/>
        <v>0</v>
      </c>
      <c r="X283" s="476">
        <f t="shared" si="70"/>
        <v>0</v>
      </c>
    </row>
    <row r="284" spans="1:24" x14ac:dyDescent="0.2">
      <c r="A284" s="329"/>
      <c r="B284" s="553" t="s">
        <v>68</v>
      </c>
      <c r="C284" s="554"/>
      <c r="D284" s="361"/>
      <c r="E284" s="357"/>
      <c r="F284" s="357"/>
      <c r="G284" s="357"/>
      <c r="H284" s="357"/>
      <c r="I284" s="357"/>
      <c r="J284" s="357"/>
      <c r="K284" s="357"/>
      <c r="L284" s="357"/>
      <c r="M284" s="357"/>
      <c r="N284" s="357"/>
      <c r="O284" s="357"/>
      <c r="P284" s="357"/>
      <c r="Q284" s="357"/>
      <c r="R284" s="357"/>
      <c r="S284" s="357"/>
      <c r="T284" s="357"/>
      <c r="U284" s="358"/>
      <c r="V284" s="474">
        <f t="shared" si="68"/>
        <v>0</v>
      </c>
      <c r="W284" s="475">
        <f t="shared" si="69"/>
        <v>0</v>
      </c>
      <c r="X284" s="476">
        <f t="shared" si="70"/>
        <v>0</v>
      </c>
    </row>
    <row r="285" spans="1:24" ht="21.75" customHeight="1" x14ac:dyDescent="0.2">
      <c r="A285" s="329" t="s">
        <v>52</v>
      </c>
      <c r="B285" s="551" t="s">
        <v>84</v>
      </c>
      <c r="C285" s="552"/>
      <c r="D285" s="1032"/>
      <c r="E285" s="1033"/>
      <c r="F285" s="1033"/>
      <c r="G285" s="1033"/>
      <c r="H285" s="1033"/>
      <c r="I285" s="1033"/>
      <c r="J285" s="1033"/>
      <c r="K285" s="1033"/>
      <c r="L285" s="1033"/>
      <c r="M285" s="1033"/>
      <c r="N285" s="1033"/>
      <c r="O285" s="1033"/>
      <c r="P285" s="1033"/>
      <c r="Q285" s="1033"/>
      <c r="R285" s="1033"/>
      <c r="S285" s="1033"/>
      <c r="T285" s="1033"/>
      <c r="U285" s="1054"/>
      <c r="V285" s="1060"/>
      <c r="W285" s="1061"/>
      <c r="X285" s="1062"/>
    </row>
    <row r="286" spans="1:24" ht="21.75" customHeight="1" x14ac:dyDescent="0.2">
      <c r="A286" s="329"/>
      <c r="B286" s="551" t="s">
        <v>79</v>
      </c>
      <c r="C286" s="552"/>
      <c r="D286" s="1032"/>
      <c r="E286" s="1033"/>
      <c r="F286" s="1033"/>
      <c r="G286" s="1033"/>
      <c r="H286" s="1033"/>
      <c r="I286" s="1033"/>
      <c r="J286" s="1033"/>
      <c r="K286" s="1033"/>
      <c r="L286" s="1033"/>
      <c r="M286" s="1033"/>
      <c r="N286" s="1033"/>
      <c r="O286" s="1033"/>
      <c r="P286" s="1033"/>
      <c r="Q286" s="1033"/>
      <c r="R286" s="1033"/>
      <c r="S286" s="1033"/>
      <c r="T286" s="1033"/>
      <c r="U286" s="1054"/>
      <c r="V286" s="1060"/>
      <c r="W286" s="1061"/>
      <c r="X286" s="1062"/>
    </row>
    <row r="287" spans="1:24" x14ac:dyDescent="0.2">
      <c r="A287" s="329">
        <v>8</v>
      </c>
      <c r="B287" s="551" t="s">
        <v>77</v>
      </c>
      <c r="C287" s="552" t="s">
        <v>130</v>
      </c>
      <c r="D287" s="354"/>
      <c r="E287" s="352"/>
      <c r="F287" s="352"/>
      <c r="G287" s="352"/>
      <c r="H287" s="352"/>
      <c r="I287" s="352"/>
      <c r="J287" s="352"/>
      <c r="K287" s="352"/>
      <c r="L287" s="352"/>
      <c r="M287" s="352"/>
      <c r="N287" s="352"/>
      <c r="O287" s="352"/>
      <c r="P287" s="352"/>
      <c r="Q287" s="352"/>
      <c r="R287" s="352"/>
      <c r="S287" s="352"/>
      <c r="T287" s="352"/>
      <c r="U287" s="353"/>
      <c r="V287" s="474">
        <f t="shared" ref="V287:V288" si="71">D287+G287+J287+M287+P287+S287+D258+G258+J258+M258+P258+S258+V258</f>
        <v>173000</v>
      </c>
      <c r="W287" s="475">
        <f t="shared" ref="W287:W288" si="72">E287+H287+K287+N287+Q287+T287+E258+H258+K258+N258+Q258+T258+W258</f>
        <v>0</v>
      </c>
      <c r="X287" s="476">
        <f t="shared" ref="X287:X288" si="73">F287+I287+L287+O287+R287+U287+F258+I258+L258+O258+R258+U258+X258</f>
        <v>0</v>
      </c>
    </row>
    <row r="288" spans="1:24" x14ac:dyDescent="0.2">
      <c r="A288" s="329">
        <v>9</v>
      </c>
      <c r="B288" s="551" t="s">
        <v>78</v>
      </c>
      <c r="C288" s="552" t="s">
        <v>130</v>
      </c>
      <c r="D288" s="354"/>
      <c r="E288" s="352"/>
      <c r="F288" s="352"/>
      <c r="G288" s="352"/>
      <c r="H288" s="352"/>
      <c r="I288" s="352"/>
      <c r="J288" s="352"/>
      <c r="K288" s="352"/>
      <c r="L288" s="352"/>
      <c r="M288" s="352"/>
      <c r="N288" s="352"/>
      <c r="O288" s="352"/>
      <c r="P288" s="352"/>
      <c r="Q288" s="352"/>
      <c r="R288" s="352"/>
      <c r="S288" s="352"/>
      <c r="T288" s="352"/>
      <c r="U288" s="353"/>
      <c r="V288" s="474">
        <f t="shared" si="71"/>
        <v>0</v>
      </c>
      <c r="W288" s="475">
        <f t="shared" si="72"/>
        <v>0</v>
      </c>
      <c r="X288" s="476">
        <f t="shared" si="73"/>
        <v>0</v>
      </c>
    </row>
    <row r="289" spans="1:24" x14ac:dyDescent="0.2">
      <c r="A289" s="329"/>
      <c r="B289" s="551" t="s">
        <v>80</v>
      </c>
      <c r="C289" s="552"/>
      <c r="D289" s="1032"/>
      <c r="E289" s="1033"/>
      <c r="F289" s="1033"/>
      <c r="G289" s="1033"/>
      <c r="H289" s="1033"/>
      <c r="I289" s="1033"/>
      <c r="J289" s="1033"/>
      <c r="K289" s="1033"/>
      <c r="L289" s="1033"/>
      <c r="M289" s="1033"/>
      <c r="N289" s="1033"/>
      <c r="O289" s="1033"/>
      <c r="P289" s="1033"/>
      <c r="Q289" s="1033"/>
      <c r="R289" s="1033"/>
      <c r="S289" s="1033"/>
      <c r="T289" s="1033"/>
      <c r="U289" s="1054"/>
      <c r="V289" s="1060"/>
      <c r="W289" s="1061"/>
      <c r="X289" s="1062"/>
    </row>
    <row r="290" spans="1:24" x14ac:dyDescent="0.2">
      <c r="A290" s="329">
        <v>10</v>
      </c>
      <c r="B290" s="551" t="s">
        <v>77</v>
      </c>
      <c r="C290" s="552" t="s">
        <v>130</v>
      </c>
      <c r="D290" s="354"/>
      <c r="E290" s="352"/>
      <c r="F290" s="352"/>
      <c r="G290" s="352"/>
      <c r="H290" s="352"/>
      <c r="I290" s="352"/>
      <c r="J290" s="352"/>
      <c r="K290" s="352"/>
      <c r="L290" s="352"/>
      <c r="M290" s="352"/>
      <c r="N290" s="352"/>
      <c r="O290" s="352"/>
      <c r="P290" s="352"/>
      <c r="Q290" s="352"/>
      <c r="R290" s="352"/>
      <c r="S290" s="352"/>
      <c r="T290" s="352"/>
      <c r="U290" s="353"/>
      <c r="V290" s="474">
        <f t="shared" ref="V290:V291" si="74">D290+G290+J290+M290+P290+S290+D261+G261+J261+M261+P261+S261+V261</f>
        <v>0</v>
      </c>
      <c r="W290" s="475">
        <f t="shared" ref="W290:W291" si="75">E290+H290+K290+N290+Q290+T290+E261+H261+K261+N261+Q261+T261+W261</f>
        <v>0</v>
      </c>
      <c r="X290" s="476">
        <f t="shared" ref="X290:X291" si="76">F290+I290+L290+O290+R290+U290+F261+I261+L261+O261+R261+U261+X261</f>
        <v>0</v>
      </c>
    </row>
    <row r="291" spans="1:24" x14ac:dyDescent="0.2">
      <c r="A291" s="329">
        <v>11</v>
      </c>
      <c r="B291" s="551" t="s">
        <v>78</v>
      </c>
      <c r="C291" s="552" t="s">
        <v>130</v>
      </c>
      <c r="D291" s="354"/>
      <c r="E291" s="352"/>
      <c r="F291" s="352"/>
      <c r="G291" s="352"/>
      <c r="H291" s="352"/>
      <c r="I291" s="352"/>
      <c r="J291" s="352"/>
      <c r="K291" s="352"/>
      <c r="L291" s="352"/>
      <c r="M291" s="352"/>
      <c r="N291" s="352"/>
      <c r="O291" s="352"/>
      <c r="P291" s="352"/>
      <c r="Q291" s="352"/>
      <c r="R291" s="352"/>
      <c r="S291" s="352"/>
      <c r="T291" s="352"/>
      <c r="U291" s="353"/>
      <c r="V291" s="474">
        <f t="shared" si="74"/>
        <v>0</v>
      </c>
      <c r="W291" s="475">
        <f t="shared" si="75"/>
        <v>0</v>
      </c>
      <c r="X291" s="476">
        <f t="shared" si="76"/>
        <v>0</v>
      </c>
    </row>
    <row r="292" spans="1:24" ht="24.75" customHeight="1" x14ac:dyDescent="0.2">
      <c r="A292" s="329"/>
      <c r="B292" s="551" t="s">
        <v>81</v>
      </c>
      <c r="C292" s="552"/>
      <c r="D292" s="1032"/>
      <c r="E292" s="1033"/>
      <c r="F292" s="1033"/>
      <c r="G292" s="1033"/>
      <c r="H292" s="1033"/>
      <c r="I292" s="1033"/>
      <c r="J292" s="1033"/>
      <c r="K292" s="1033"/>
      <c r="L292" s="1033"/>
      <c r="M292" s="1033"/>
      <c r="N292" s="1033"/>
      <c r="O292" s="1033"/>
      <c r="P292" s="1033"/>
      <c r="Q292" s="1033"/>
      <c r="R292" s="1033"/>
      <c r="S292" s="1033"/>
      <c r="T292" s="1033"/>
      <c r="U292" s="1054"/>
      <c r="V292" s="1060"/>
      <c r="W292" s="1061"/>
      <c r="X292" s="1062"/>
    </row>
    <row r="293" spans="1:24" x14ac:dyDescent="0.2">
      <c r="A293" s="329">
        <v>12</v>
      </c>
      <c r="B293" s="551" t="s">
        <v>131</v>
      </c>
      <c r="C293" s="552" t="s">
        <v>137</v>
      </c>
      <c r="D293" s="354"/>
      <c r="E293" s="352"/>
      <c r="F293" s="352"/>
      <c r="G293" s="352"/>
      <c r="H293" s="352"/>
      <c r="I293" s="352"/>
      <c r="J293" s="352"/>
      <c r="K293" s="352"/>
      <c r="L293" s="352"/>
      <c r="M293" s="352"/>
      <c r="N293" s="352"/>
      <c r="O293" s="352"/>
      <c r="P293" s="352"/>
      <c r="Q293" s="352"/>
      <c r="R293" s="352"/>
      <c r="S293" s="352"/>
      <c r="T293" s="352"/>
      <c r="U293" s="353"/>
      <c r="V293" s="474">
        <f t="shared" ref="V293:V294" si="77">D293+G293+J293+M293+P293+S293+D264+G264+J264+M264+P264+S264+V264</f>
        <v>0</v>
      </c>
      <c r="W293" s="475">
        <f t="shared" ref="W293:W294" si="78">E293+H293+K293+N293+Q293+T293+E264+H264+K264+N264+Q264+T264+W264</f>
        <v>0</v>
      </c>
      <c r="X293" s="476">
        <f t="shared" ref="X293:X294" si="79">F293+I293+L293+O293+R293+U293+F264+I264+L264+O264+R264+U264+X264</f>
        <v>0</v>
      </c>
    </row>
    <row r="294" spans="1:24" x14ac:dyDescent="0.2">
      <c r="A294" s="329">
        <v>13</v>
      </c>
      <c r="B294" s="551" t="s">
        <v>75</v>
      </c>
      <c r="C294" s="552" t="s">
        <v>138</v>
      </c>
      <c r="D294" s="354"/>
      <c r="E294" s="352"/>
      <c r="F294" s="352"/>
      <c r="G294" s="352"/>
      <c r="H294" s="352"/>
      <c r="I294" s="352"/>
      <c r="J294" s="352"/>
      <c r="K294" s="352"/>
      <c r="L294" s="352"/>
      <c r="M294" s="352"/>
      <c r="N294" s="352"/>
      <c r="O294" s="352"/>
      <c r="P294" s="352"/>
      <c r="Q294" s="352"/>
      <c r="R294" s="352"/>
      <c r="S294" s="352"/>
      <c r="T294" s="352"/>
      <c r="U294" s="353"/>
      <c r="V294" s="474">
        <f t="shared" si="77"/>
        <v>0</v>
      </c>
      <c r="W294" s="475">
        <f t="shared" si="78"/>
        <v>0</v>
      </c>
      <c r="X294" s="476">
        <f t="shared" si="79"/>
        <v>0</v>
      </c>
    </row>
    <row r="295" spans="1:24" x14ac:dyDescent="0.2">
      <c r="A295" s="329">
        <v>14</v>
      </c>
      <c r="B295" s="551" t="s">
        <v>132</v>
      </c>
      <c r="C295" s="555" t="s">
        <v>139</v>
      </c>
      <c r="D295" s="354"/>
      <c r="E295" s="352"/>
      <c r="F295" s="352"/>
      <c r="G295" s="352"/>
      <c r="H295" s="352"/>
      <c r="I295" s="352"/>
      <c r="J295" s="352"/>
      <c r="K295" s="352"/>
      <c r="L295" s="352"/>
      <c r="M295" s="352"/>
      <c r="N295" s="352"/>
      <c r="O295" s="352"/>
      <c r="P295" s="352"/>
      <c r="Q295" s="352"/>
      <c r="R295" s="352"/>
      <c r="S295" s="352"/>
      <c r="T295" s="352"/>
      <c r="U295" s="353"/>
      <c r="V295" s="474">
        <f t="shared" ref="V295:V297" si="80">D295+G295+J295+M295+P295+S295+D266+G266+J266+M266+P266+S266+V266</f>
        <v>0</v>
      </c>
      <c r="W295" s="475">
        <f t="shared" ref="W295:W297" si="81">E295+H295+K295+N295+Q295+T295+E266+H266+K266+N266+Q266+T266+W266</f>
        <v>0</v>
      </c>
      <c r="X295" s="476">
        <f t="shared" ref="X295:X297" si="82">F295+I295+L295+O295+R295+U295+F266+I266+L266+O266+R266+U266+X266</f>
        <v>0</v>
      </c>
    </row>
    <row r="296" spans="1:24" x14ac:dyDescent="0.2">
      <c r="A296" s="329"/>
      <c r="B296" s="553" t="s">
        <v>49</v>
      </c>
      <c r="C296" s="553"/>
      <c r="D296" s="361"/>
      <c r="E296" s="357"/>
      <c r="F296" s="373"/>
      <c r="G296" s="357"/>
      <c r="H296" s="357"/>
      <c r="I296" s="373"/>
      <c r="J296" s="357"/>
      <c r="K296" s="357"/>
      <c r="L296" s="373"/>
      <c r="M296" s="357"/>
      <c r="N296" s="357"/>
      <c r="O296" s="373"/>
      <c r="P296" s="357"/>
      <c r="Q296" s="357"/>
      <c r="R296" s="373"/>
      <c r="S296" s="357"/>
      <c r="T296" s="357"/>
      <c r="U296" s="362"/>
      <c r="V296" s="474">
        <f t="shared" si="80"/>
        <v>173000</v>
      </c>
      <c r="W296" s="475">
        <f t="shared" si="81"/>
        <v>0</v>
      </c>
      <c r="X296" s="476">
        <f t="shared" si="82"/>
        <v>0</v>
      </c>
    </row>
    <row r="297" spans="1:24" ht="12.75" thickBot="1" x14ac:dyDescent="0.25">
      <c r="A297" s="329"/>
      <c r="B297" s="553" t="s">
        <v>93</v>
      </c>
      <c r="C297" s="553"/>
      <c r="D297" s="366">
        <f>SUM(D296,D284,D279)</f>
        <v>0</v>
      </c>
      <c r="E297" s="364">
        <f t="shared" ref="E297" si="83">SUM(E296,E284,E279)</f>
        <v>0</v>
      </c>
      <c r="F297" s="374">
        <f t="shared" ref="F297" si="84">SUM(F296,F284,F279)</f>
        <v>0</v>
      </c>
      <c r="G297" s="364">
        <f t="shared" ref="G297" si="85">SUM(G296,G284,G279)</f>
        <v>0</v>
      </c>
      <c r="H297" s="364">
        <f t="shared" ref="H297" si="86">SUM(H296,H284,H279)</f>
        <v>0</v>
      </c>
      <c r="I297" s="374">
        <f t="shared" ref="I297" si="87">SUM(I296,I284,I279)</f>
        <v>0</v>
      </c>
      <c r="J297" s="374">
        <f t="shared" ref="J297" si="88">SUM(J296,J284,J279)</f>
        <v>0</v>
      </c>
      <c r="K297" s="374">
        <f t="shared" ref="K297" si="89">SUM(K296,K284,K279)</f>
        <v>0</v>
      </c>
      <c r="L297" s="374">
        <f t="shared" ref="L297" si="90">SUM(L296,L284,L279)</f>
        <v>0</v>
      </c>
      <c r="M297" s="374">
        <f t="shared" ref="M297" si="91">SUM(M296,M284,M279)</f>
        <v>0</v>
      </c>
      <c r="N297" s="374">
        <f t="shared" ref="N297" si="92">SUM(N296,N284,N279)</f>
        <v>0</v>
      </c>
      <c r="O297" s="374">
        <f t="shared" ref="O297" si="93">SUM(O296,O284,O279)</f>
        <v>0</v>
      </c>
      <c r="P297" s="374">
        <f t="shared" ref="P297" si="94">SUM(P296,P284,P279)</f>
        <v>0</v>
      </c>
      <c r="Q297" s="374">
        <f t="shared" ref="Q297" si="95">SUM(Q296,Q284,Q279)</f>
        <v>0</v>
      </c>
      <c r="R297" s="374">
        <f t="shared" ref="R297" si="96">SUM(R296,R284,R279)</f>
        <v>0</v>
      </c>
      <c r="S297" s="374">
        <f t="shared" ref="S297" si="97">SUM(S296,S284,S279)</f>
        <v>0</v>
      </c>
      <c r="T297" s="374">
        <f t="shared" ref="T297" si="98">SUM(T296,T284,T279)</f>
        <v>0</v>
      </c>
      <c r="U297" s="374">
        <f t="shared" ref="U297" si="99">SUM(U296,U284,U279)</f>
        <v>0</v>
      </c>
      <c r="V297" s="477">
        <f t="shared" si="80"/>
        <v>63772000</v>
      </c>
      <c r="W297" s="478">
        <f t="shared" si="81"/>
        <v>0</v>
      </c>
      <c r="X297" s="479">
        <f t="shared" si="82"/>
        <v>0</v>
      </c>
    </row>
    <row r="298" spans="1:24" ht="15.75" customHeight="1" x14ac:dyDescent="0.2">
      <c r="A298" s="329"/>
      <c r="B298" s="553"/>
      <c r="C298" s="1102" t="s">
        <v>223</v>
      </c>
      <c r="D298" s="1026" t="s">
        <v>267</v>
      </c>
      <c r="E298" s="1027"/>
      <c r="F298" s="1027"/>
      <c r="G298" s="1027"/>
      <c r="H298" s="1027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56"/>
      <c r="W298" s="1056"/>
      <c r="X298" s="1057"/>
    </row>
    <row r="299" spans="1:24" ht="36.75" customHeight="1" x14ac:dyDescent="0.2">
      <c r="A299" s="287"/>
      <c r="B299" s="288"/>
      <c r="C299" s="1102"/>
      <c r="D299" s="1050" t="s">
        <v>212</v>
      </c>
      <c r="E299" s="1041"/>
      <c r="F299" s="1041"/>
      <c r="G299" s="1041" t="s">
        <v>279</v>
      </c>
      <c r="H299" s="1041"/>
      <c r="I299" s="1041"/>
      <c r="J299" s="1041" t="s">
        <v>213</v>
      </c>
      <c r="K299" s="1041"/>
      <c r="L299" s="1041"/>
      <c r="M299" s="1041" t="s">
        <v>210</v>
      </c>
      <c r="N299" s="1041"/>
      <c r="O299" s="1041"/>
      <c r="P299" s="1041" t="s">
        <v>214</v>
      </c>
      <c r="Q299" s="1041"/>
      <c r="R299" s="1041"/>
      <c r="S299" s="1041" t="s">
        <v>211</v>
      </c>
      <c r="T299" s="1041"/>
      <c r="U299" s="1053"/>
      <c r="V299" s="1041" t="s">
        <v>208</v>
      </c>
      <c r="W299" s="1041"/>
      <c r="X299" s="1042"/>
    </row>
    <row r="300" spans="1:24" ht="57.75" customHeight="1" x14ac:dyDescent="0.2">
      <c r="A300" s="287"/>
      <c r="B300" s="288"/>
      <c r="C300" s="297" t="s">
        <v>111</v>
      </c>
      <c r="D300" s="1058" t="s">
        <v>239</v>
      </c>
      <c r="E300" s="1059"/>
      <c r="F300" s="1059"/>
      <c r="G300" s="1059" t="s">
        <v>316</v>
      </c>
      <c r="H300" s="1059"/>
      <c r="I300" s="1059"/>
      <c r="J300" s="1041" t="s">
        <v>317</v>
      </c>
      <c r="K300" s="1041"/>
      <c r="L300" s="1041"/>
      <c r="M300" s="1041" t="s">
        <v>318</v>
      </c>
      <c r="N300" s="1041"/>
      <c r="O300" s="1041"/>
      <c r="P300" s="1041" t="s">
        <v>319</v>
      </c>
      <c r="Q300" s="1041"/>
      <c r="R300" s="1041"/>
      <c r="S300" s="1041" t="s">
        <v>320</v>
      </c>
      <c r="T300" s="1041"/>
      <c r="U300" s="1053"/>
      <c r="V300" s="1041" t="s">
        <v>330</v>
      </c>
      <c r="W300" s="1041"/>
      <c r="X300" s="1042"/>
    </row>
    <row r="301" spans="1:24" s="295" customFormat="1" ht="57.75" customHeight="1" x14ac:dyDescent="0.2">
      <c r="A301" s="289" t="s">
        <v>41</v>
      </c>
      <c r="B301" s="290" t="s">
        <v>111</v>
      </c>
      <c r="C301" s="298" t="s">
        <v>117</v>
      </c>
      <c r="D301" s="516" t="s">
        <v>134</v>
      </c>
      <c r="E301" s="514" t="s">
        <v>135</v>
      </c>
      <c r="F301" s="514" t="s">
        <v>136</v>
      </c>
      <c r="G301" s="514" t="s">
        <v>134</v>
      </c>
      <c r="H301" s="514" t="s">
        <v>135</v>
      </c>
      <c r="I301" s="514" t="s">
        <v>136</v>
      </c>
      <c r="J301" s="557" t="s">
        <v>134</v>
      </c>
      <c r="K301" s="514" t="s">
        <v>135</v>
      </c>
      <c r="L301" s="514" t="s">
        <v>136</v>
      </c>
      <c r="M301" s="557" t="s">
        <v>134</v>
      </c>
      <c r="N301" s="514" t="s">
        <v>135</v>
      </c>
      <c r="O301" s="514" t="s">
        <v>136</v>
      </c>
      <c r="P301" s="557" t="s">
        <v>134</v>
      </c>
      <c r="Q301" s="514" t="s">
        <v>135</v>
      </c>
      <c r="R301" s="514" t="s">
        <v>136</v>
      </c>
      <c r="S301" s="557" t="s">
        <v>134</v>
      </c>
      <c r="T301" s="514" t="s">
        <v>135</v>
      </c>
      <c r="U301" s="532" t="s">
        <v>136</v>
      </c>
      <c r="V301" s="557" t="s">
        <v>134</v>
      </c>
      <c r="W301" s="514" t="s">
        <v>135</v>
      </c>
      <c r="X301" s="515" t="s">
        <v>136</v>
      </c>
    </row>
    <row r="302" spans="1:24" x14ac:dyDescent="0.2">
      <c r="A302" s="329" t="s">
        <v>10</v>
      </c>
      <c r="B302" s="551" t="s">
        <v>54</v>
      </c>
      <c r="C302" s="551"/>
      <c r="D302" s="1032"/>
      <c r="E302" s="1033"/>
      <c r="F302" s="1033"/>
      <c r="G302" s="1033"/>
      <c r="H302" s="1033"/>
      <c r="I302" s="1033"/>
      <c r="J302" s="1033"/>
      <c r="K302" s="1033"/>
      <c r="L302" s="1033"/>
      <c r="M302" s="1033"/>
      <c r="N302" s="1033"/>
      <c r="O302" s="1033"/>
      <c r="P302" s="1033"/>
      <c r="Q302" s="1033"/>
      <c r="R302" s="1033"/>
      <c r="S302" s="1033"/>
      <c r="T302" s="1033"/>
      <c r="U302" s="1054"/>
      <c r="V302" s="1033"/>
      <c r="W302" s="1033"/>
      <c r="X302" s="1034"/>
    </row>
    <row r="303" spans="1:24" x14ac:dyDescent="0.2">
      <c r="A303" s="329">
        <v>1</v>
      </c>
      <c r="B303" s="551" t="s">
        <v>118</v>
      </c>
      <c r="C303" s="552" t="s">
        <v>119</v>
      </c>
      <c r="D303" s="354">
        <f>[3]BEVÉTEL!$M$89</f>
        <v>0</v>
      </c>
      <c r="E303" s="352">
        <f>[3]BEVÉTEL!$N$89</f>
        <v>0</v>
      </c>
      <c r="F303" s="352">
        <f>[3]BEVÉTEL!$O$89</f>
        <v>0</v>
      </c>
      <c r="G303" s="352">
        <f>[3]BEVÉTEL!$M$127</f>
        <v>0</v>
      </c>
      <c r="H303" s="352">
        <f>[3]BEVÉTEL!$N$127</f>
        <v>0</v>
      </c>
      <c r="I303" s="352">
        <f>[3]BEVÉTEL!$O$127</f>
        <v>0</v>
      </c>
      <c r="J303" s="352">
        <f>[3]BEVÉTEL!$M$165</f>
        <v>0</v>
      </c>
      <c r="K303" s="352">
        <f>[3]BEVÉTEL!$N$165</f>
        <v>0</v>
      </c>
      <c r="L303" s="352">
        <f>[3]BEVÉTEL!$O$165</f>
        <v>0</v>
      </c>
      <c r="M303" s="352">
        <f>[3]BEVÉTEL!$M$203</f>
        <v>0</v>
      </c>
      <c r="N303" s="352">
        <f>[3]BEVÉTEL!$N$203</f>
        <v>0</v>
      </c>
      <c r="O303" s="352">
        <f>[3]BEVÉTEL!$O$203</f>
        <v>0</v>
      </c>
      <c r="P303" s="352">
        <f>[3]BEVÉTEL!$M$241</f>
        <v>0</v>
      </c>
      <c r="Q303" s="352">
        <f>[3]BEVÉTEL!$N$241</f>
        <v>0</v>
      </c>
      <c r="R303" s="352">
        <f>[3]BEVÉTEL!$O$241</f>
        <v>0</v>
      </c>
      <c r="S303" s="352">
        <f>[3]BEVÉTEL!$M$279</f>
        <v>0</v>
      </c>
      <c r="T303" s="352">
        <f>[3]BEVÉTEL!$N$279</f>
        <v>0</v>
      </c>
      <c r="U303" s="353">
        <f>[3]BEVÉTEL!$O$279</f>
        <v>0</v>
      </c>
      <c r="V303" s="352">
        <f>[3]BEVÉTEL!$M$35</f>
        <v>0</v>
      </c>
      <c r="W303" s="352">
        <f>[3]BEVÉTEL!$N$35</f>
        <v>0</v>
      </c>
      <c r="X303" s="355">
        <f>[3]BEVÉTEL!$O$35</f>
        <v>0</v>
      </c>
    </row>
    <row r="304" spans="1:24" x14ac:dyDescent="0.2">
      <c r="A304" s="329"/>
      <c r="B304" s="551" t="s">
        <v>120</v>
      </c>
      <c r="C304" s="552"/>
      <c r="D304" s="354"/>
      <c r="E304" s="352"/>
      <c r="F304" s="352"/>
      <c r="G304" s="352"/>
      <c r="H304" s="352"/>
      <c r="I304" s="352"/>
      <c r="J304" s="352"/>
      <c r="K304" s="352"/>
      <c r="L304" s="352"/>
      <c r="M304" s="352"/>
      <c r="N304" s="352"/>
      <c r="O304" s="352"/>
      <c r="P304" s="352"/>
      <c r="Q304" s="352"/>
      <c r="R304" s="352"/>
      <c r="S304" s="352"/>
      <c r="T304" s="352"/>
      <c r="U304" s="353"/>
      <c r="V304" s="352"/>
      <c r="W304" s="352"/>
      <c r="X304" s="355"/>
    </row>
    <row r="305" spans="1:24" x14ac:dyDescent="0.2">
      <c r="A305" s="329">
        <v>2</v>
      </c>
      <c r="B305" s="551" t="s">
        <v>56</v>
      </c>
      <c r="C305" s="552" t="s">
        <v>121</v>
      </c>
      <c r="D305" s="354">
        <f>[3]BEVÉTEL!$BU$89</f>
        <v>0</v>
      </c>
      <c r="E305" s="352">
        <f>[3]BEVÉTEL!$BV$89</f>
        <v>0</v>
      </c>
      <c r="F305" s="352">
        <f>[3]BEVÉTEL!$BW$89</f>
        <v>0</v>
      </c>
      <c r="G305" s="352">
        <f>[3]BEVÉTEL!$BU$127</f>
        <v>0</v>
      </c>
      <c r="H305" s="352">
        <f>[3]BEVÉTEL!$BV$127</f>
        <v>0</v>
      </c>
      <c r="I305" s="352">
        <f>[3]BEVÉTEL!$BW$127</f>
        <v>0</v>
      </c>
      <c r="J305" s="352">
        <f>[3]BEVÉTEL!$BU$165</f>
        <v>0</v>
      </c>
      <c r="K305" s="352">
        <f>[3]BEVÉTEL!$BV$165</f>
        <v>0</v>
      </c>
      <c r="L305" s="352">
        <f>[3]BEVÉTEL!$BW$165</f>
        <v>0</v>
      </c>
      <c r="M305" s="352">
        <f>[3]BEVÉTEL!$BU$203</f>
        <v>0</v>
      </c>
      <c r="N305" s="352">
        <f>[3]BEVÉTEL!$BV$203</f>
        <v>0</v>
      </c>
      <c r="O305" s="352">
        <f>[3]BEVÉTEL!$BW$203</f>
        <v>0</v>
      </c>
      <c r="P305" s="352">
        <f>[3]BEVÉTEL!$BU$241</f>
        <v>0</v>
      </c>
      <c r="Q305" s="352">
        <f>[3]BEVÉTEL!$BV$241</f>
        <v>0</v>
      </c>
      <c r="R305" s="352">
        <f>[3]BEVÉTEL!$BW$241</f>
        <v>0</v>
      </c>
      <c r="S305" s="352">
        <f>[3]BEVÉTEL!$BU$279</f>
        <v>0</v>
      </c>
      <c r="T305" s="352">
        <f>[3]BEVÉTEL!$BV$279</f>
        <v>0</v>
      </c>
      <c r="U305" s="353">
        <f>[3]BEVÉTEL!$BW$279</f>
        <v>0</v>
      </c>
      <c r="V305" s="352">
        <f>[3]BEVÉTEL!$BU$35</f>
        <v>0</v>
      </c>
      <c r="W305" s="352">
        <f>[3]BEVÉTEL!$BV$35</f>
        <v>0</v>
      </c>
      <c r="X305" s="355">
        <f>[3]BEVÉTEL!$BW$35</f>
        <v>0</v>
      </c>
    </row>
    <row r="306" spans="1:24" x14ac:dyDescent="0.2">
      <c r="A306" s="329">
        <v>3</v>
      </c>
      <c r="B306" s="551" t="s">
        <v>122</v>
      </c>
      <c r="C306" s="552" t="s">
        <v>123</v>
      </c>
      <c r="D306" s="354">
        <f>[3]BEVÉTEL!$AB$89</f>
        <v>0</v>
      </c>
      <c r="E306" s="352">
        <f>[3]BEVÉTEL!$AC$89</f>
        <v>0</v>
      </c>
      <c r="F306" s="352">
        <f>[3]BEVÉTEL!$AD$89</f>
        <v>0</v>
      </c>
      <c r="G306" s="352">
        <f>[3]BEVÉTEL!$AB$127</f>
        <v>0</v>
      </c>
      <c r="H306" s="352">
        <f>[3]BEVÉTEL!$AC$127</f>
        <v>0</v>
      </c>
      <c r="I306" s="352">
        <f>[3]BEVÉTEL!$AD$127</f>
        <v>0</v>
      </c>
      <c r="J306" s="352">
        <f>[3]BEVÉTEL!$AB$165</f>
        <v>320000</v>
      </c>
      <c r="K306" s="352">
        <f>[3]BEVÉTEL!$AC$165</f>
        <v>0</v>
      </c>
      <c r="L306" s="352">
        <f>[3]BEVÉTEL!$AD$165</f>
        <v>0</v>
      </c>
      <c r="M306" s="352">
        <f>[3]BEVÉTEL!$AB$203</f>
        <v>0</v>
      </c>
      <c r="N306" s="352">
        <f>[3]BEVÉTEL!$AC$203</f>
        <v>0</v>
      </c>
      <c r="O306" s="352">
        <f>[3]BEVÉTEL!$AD$203</f>
        <v>0</v>
      </c>
      <c r="P306" s="352">
        <f>[3]BEVÉTEL!$AB$241</f>
        <v>0</v>
      </c>
      <c r="Q306" s="352">
        <f>[3]BEVÉTEL!$AC$241</f>
        <v>0</v>
      </c>
      <c r="R306" s="352">
        <f>[3]BEVÉTEL!$AD$241</f>
        <v>0</v>
      </c>
      <c r="S306" s="352">
        <f>[3]BEVÉTEL!$AB$279</f>
        <v>0</v>
      </c>
      <c r="T306" s="352">
        <f>[3]BEVÉTEL!$AC$279</f>
        <v>0</v>
      </c>
      <c r="U306" s="353">
        <f>[3]BEVÉTEL!$AD$279</f>
        <v>0</v>
      </c>
      <c r="V306" s="352">
        <f>[3]BEVÉTEL!$AB$35</f>
        <v>0</v>
      </c>
      <c r="W306" s="352">
        <f>[3]BEVÉTEL!$AC$35</f>
        <v>0</v>
      </c>
      <c r="X306" s="355">
        <f>[3]BEVÉTEL!$AD$35</f>
        <v>0</v>
      </c>
    </row>
    <row r="307" spans="1:24" x14ac:dyDescent="0.2">
      <c r="A307" s="329">
        <v>4</v>
      </c>
      <c r="B307" s="551" t="s">
        <v>124</v>
      </c>
      <c r="C307" s="552" t="s">
        <v>125</v>
      </c>
      <c r="D307" s="354">
        <f>[3]BEVÉTEL!$BL$89</f>
        <v>0</v>
      </c>
      <c r="E307" s="352">
        <f>[3]BEVÉTEL!$BM$89</f>
        <v>0</v>
      </c>
      <c r="F307" s="352">
        <f>[3]BEVÉTEL!$BN$89</f>
        <v>0</v>
      </c>
      <c r="G307" s="352">
        <f>[3]BEVÉTEL!$BL$127</f>
        <v>0</v>
      </c>
      <c r="H307" s="352">
        <f>[3]BEVÉTEL!$BM$127</f>
        <v>0</v>
      </c>
      <c r="I307" s="352">
        <f>[3]BEVÉTEL!$BN$127</f>
        <v>0</v>
      </c>
      <c r="J307" s="352">
        <f>[3]BEVÉTEL!$BL$165</f>
        <v>0</v>
      </c>
      <c r="K307" s="352">
        <f>[3]BEVÉTEL!$BM$165</f>
        <v>0</v>
      </c>
      <c r="L307" s="352">
        <f>[3]BEVÉTEL!$BN$165</f>
        <v>0</v>
      </c>
      <c r="M307" s="352">
        <f>[3]BEVÉTEL!$BL$203</f>
        <v>0</v>
      </c>
      <c r="N307" s="352">
        <f>[3]BEVÉTEL!$BM$203</f>
        <v>0</v>
      </c>
      <c r="O307" s="352">
        <f>[3]BEVÉTEL!$BN$203</f>
        <v>0</v>
      </c>
      <c r="P307" s="352">
        <f>[3]BEVÉTEL!$BL$241</f>
        <v>0</v>
      </c>
      <c r="Q307" s="352">
        <f>[3]BEVÉTEL!$BM$241</f>
        <v>0</v>
      </c>
      <c r="R307" s="352">
        <f>[3]BEVÉTEL!$BN$241</f>
        <v>0</v>
      </c>
      <c r="S307" s="352">
        <f>[3]BEVÉTEL!$BL$279</f>
        <v>0</v>
      </c>
      <c r="T307" s="352">
        <f>[3]BEVÉTEL!$BM$279</f>
        <v>0</v>
      </c>
      <c r="U307" s="353">
        <f>[3]BEVÉTEL!$BN$279</f>
        <v>0</v>
      </c>
      <c r="V307" s="352">
        <f>[3]BEVÉTEL!$BL$35</f>
        <v>0</v>
      </c>
      <c r="W307" s="352">
        <f>[3]BEVÉTEL!$BM$35</f>
        <v>0</v>
      </c>
      <c r="X307" s="355">
        <f>[3]BEVÉTEL!$BN$35</f>
        <v>0</v>
      </c>
    </row>
    <row r="308" spans="1:24" x14ac:dyDescent="0.2">
      <c r="A308" s="329"/>
      <c r="B308" s="553" t="s">
        <v>60</v>
      </c>
      <c r="C308" s="554"/>
      <c r="D308" s="361">
        <f>SUM(D305:D307,D303)</f>
        <v>0</v>
      </c>
      <c r="E308" s="357">
        <f t="shared" ref="E308:F308" si="100">SUM(E305:E307,E303)</f>
        <v>0</v>
      </c>
      <c r="F308" s="357">
        <f t="shared" si="100"/>
        <v>0</v>
      </c>
      <c r="G308" s="357">
        <f>SUM(G305:G307,G303)</f>
        <v>0</v>
      </c>
      <c r="H308" s="357">
        <f t="shared" ref="H308:I308" si="101">SUM(H305:H307,H303)</f>
        <v>0</v>
      </c>
      <c r="I308" s="357">
        <f t="shared" si="101"/>
        <v>0</v>
      </c>
      <c r="J308" s="357">
        <f>SUM(J305:J307,J303)</f>
        <v>320000</v>
      </c>
      <c r="K308" s="357">
        <f t="shared" ref="K308:L308" si="102">SUM(K305:K307,K303)</f>
        <v>0</v>
      </c>
      <c r="L308" s="357">
        <f t="shared" si="102"/>
        <v>0</v>
      </c>
      <c r="M308" s="357">
        <f>SUM(M305:M307,M303)</f>
        <v>0</v>
      </c>
      <c r="N308" s="357">
        <f t="shared" ref="N308:O308" si="103">SUM(N305:N307,N303)</f>
        <v>0</v>
      </c>
      <c r="O308" s="357">
        <f t="shared" si="103"/>
        <v>0</v>
      </c>
      <c r="P308" s="357">
        <f>SUM(P305:P307,P303)</f>
        <v>0</v>
      </c>
      <c r="Q308" s="357">
        <f t="shared" ref="Q308:R308" si="104">SUM(Q305:Q307,Q303)</f>
        <v>0</v>
      </c>
      <c r="R308" s="357">
        <f t="shared" si="104"/>
        <v>0</v>
      </c>
      <c r="S308" s="357">
        <f>SUM(S305:S307,S303)</f>
        <v>0</v>
      </c>
      <c r="T308" s="357">
        <f t="shared" ref="T308:U308" si="105">SUM(T305:T307,T303)</f>
        <v>0</v>
      </c>
      <c r="U308" s="358">
        <f t="shared" si="105"/>
        <v>0</v>
      </c>
      <c r="V308" s="357">
        <f>SUM(V305:V307,V303)</f>
        <v>0</v>
      </c>
      <c r="W308" s="357">
        <f t="shared" ref="W308:X308" si="106">SUM(W305:W307,W303)</f>
        <v>0</v>
      </c>
      <c r="X308" s="359">
        <f t="shared" si="106"/>
        <v>0</v>
      </c>
    </row>
    <row r="309" spans="1:24" x14ac:dyDescent="0.2">
      <c r="A309" s="329" t="s">
        <v>50</v>
      </c>
      <c r="B309" s="551" t="s">
        <v>61</v>
      </c>
      <c r="C309" s="552"/>
      <c r="D309" s="1032"/>
      <c r="E309" s="1033"/>
      <c r="F309" s="1033"/>
      <c r="G309" s="1033"/>
      <c r="H309" s="1033"/>
      <c r="I309" s="1033"/>
      <c r="J309" s="1033"/>
      <c r="K309" s="1033"/>
      <c r="L309" s="1033"/>
      <c r="M309" s="1033"/>
      <c r="N309" s="1033"/>
      <c r="O309" s="1033"/>
      <c r="P309" s="1033"/>
      <c r="Q309" s="1033"/>
      <c r="R309" s="1033"/>
      <c r="S309" s="1033"/>
      <c r="T309" s="1033"/>
      <c r="U309" s="1054"/>
      <c r="V309" s="1033"/>
      <c r="W309" s="1033"/>
      <c r="X309" s="1034"/>
    </row>
    <row r="310" spans="1:24" ht="22.5" x14ac:dyDescent="0.2">
      <c r="A310" s="329">
        <v>5</v>
      </c>
      <c r="B310" s="551" t="s">
        <v>70</v>
      </c>
      <c r="C310" s="552" t="s">
        <v>126</v>
      </c>
      <c r="D310" s="354">
        <f>[3]BEVÉTEL!$CM$89</f>
        <v>0</v>
      </c>
      <c r="E310" s="352">
        <f>[3]BEVÉTEL!$CN$89</f>
        <v>0</v>
      </c>
      <c r="F310" s="352">
        <f>[3]BEVÉTEL!$CO$89</f>
        <v>0</v>
      </c>
      <c r="G310" s="352">
        <f>[3]BEVÉTEL!$CM$127</f>
        <v>0</v>
      </c>
      <c r="H310" s="352">
        <f>[3]BEVÉTEL!$CN$127</f>
        <v>0</v>
      </c>
      <c r="I310" s="352">
        <f>[3]BEVÉTEL!$CO$127</f>
        <v>0</v>
      </c>
      <c r="J310" s="352">
        <f>[3]BEVÉTEL!$CM$165</f>
        <v>0</v>
      </c>
      <c r="K310" s="352">
        <f>[3]BEVÉTEL!$CN$165</f>
        <v>0</v>
      </c>
      <c r="L310" s="352">
        <f>[3]BEVÉTEL!$CO$165</f>
        <v>0</v>
      </c>
      <c r="M310" s="352">
        <f>[3]BEVÉTEL!$CM$203</f>
        <v>0</v>
      </c>
      <c r="N310" s="352">
        <f>[3]BEVÉTEL!$CN$203</f>
        <v>0</v>
      </c>
      <c r="O310" s="352">
        <f>[3]BEVÉTEL!$CO$203</f>
        <v>0</v>
      </c>
      <c r="P310" s="352">
        <f>[3]BEVÉTEL!$CM$241</f>
        <v>0</v>
      </c>
      <c r="Q310" s="352">
        <f>[3]BEVÉTEL!$CN$241</f>
        <v>0</v>
      </c>
      <c r="R310" s="352">
        <f>[3]BEVÉTEL!$CO$241</f>
        <v>0</v>
      </c>
      <c r="S310" s="352">
        <f>[3]BEVÉTEL!$CM$279</f>
        <v>0</v>
      </c>
      <c r="T310" s="352">
        <f>[3]BEVÉTEL!$CN$279</f>
        <v>0</v>
      </c>
      <c r="U310" s="353">
        <f>[3]BEVÉTEL!$CO$279</f>
        <v>0</v>
      </c>
      <c r="V310" s="352">
        <f>[3]BEVÉTEL!$CM$35</f>
        <v>0</v>
      </c>
      <c r="W310" s="352">
        <f>[3]BEVÉTEL!$CN$35</f>
        <v>0</v>
      </c>
      <c r="X310" s="355">
        <f>[3]BEVÉTEL!$CO$35</f>
        <v>0</v>
      </c>
    </row>
    <row r="311" spans="1:24" x14ac:dyDescent="0.2">
      <c r="A311" s="329">
        <v>6</v>
      </c>
      <c r="B311" s="551" t="s">
        <v>127</v>
      </c>
      <c r="C311" s="552" t="s">
        <v>128</v>
      </c>
      <c r="D311" s="354">
        <f>[3]BEVÉTEL!$CY$89</f>
        <v>0</v>
      </c>
      <c r="E311" s="352">
        <f>[3]BEVÉTEL!$CZ$89</f>
        <v>0</v>
      </c>
      <c r="F311" s="352">
        <f>[3]BEVÉTEL!$DA$89</f>
        <v>0</v>
      </c>
      <c r="G311" s="352">
        <f>[3]BEVÉTEL!$CY$127</f>
        <v>0</v>
      </c>
      <c r="H311" s="352">
        <f>[3]BEVÉTEL!$CZ$127</f>
        <v>0</v>
      </c>
      <c r="I311" s="352">
        <f>[3]BEVÉTEL!$DA$127</f>
        <v>0</v>
      </c>
      <c r="J311" s="352">
        <f>[3]BEVÉTEL!$CY$165</f>
        <v>0</v>
      </c>
      <c r="K311" s="352">
        <f>[3]BEVÉTEL!$CZ$165</f>
        <v>0</v>
      </c>
      <c r="L311" s="352">
        <f>[3]BEVÉTEL!$DA$165</f>
        <v>0</v>
      </c>
      <c r="M311" s="352">
        <f>[3]BEVÉTEL!$CY$203</f>
        <v>0</v>
      </c>
      <c r="N311" s="352">
        <f>[3]BEVÉTEL!$CZ$203</f>
        <v>0</v>
      </c>
      <c r="O311" s="352">
        <f>[3]BEVÉTEL!$DA$203</f>
        <v>0</v>
      </c>
      <c r="P311" s="352">
        <f>[3]BEVÉTEL!$CY$241</f>
        <v>0</v>
      </c>
      <c r="Q311" s="352">
        <f>[3]BEVÉTEL!$CZ$241</f>
        <v>0</v>
      </c>
      <c r="R311" s="352">
        <f>[3]BEVÉTEL!$DA$241</f>
        <v>0</v>
      </c>
      <c r="S311" s="352">
        <f>[3]BEVÉTEL!$CY$279</f>
        <v>0</v>
      </c>
      <c r="T311" s="352">
        <f>[3]BEVÉTEL!$CZ$279</f>
        <v>0</v>
      </c>
      <c r="U311" s="353">
        <f>[3]BEVÉTEL!$DA$279</f>
        <v>0</v>
      </c>
      <c r="V311" s="352">
        <f>[3]BEVÉTEL!$CY$35</f>
        <v>0</v>
      </c>
      <c r="W311" s="352">
        <f>[3]BEVÉTEL!$CZ$35</f>
        <v>0</v>
      </c>
      <c r="X311" s="355">
        <f>[3]BEVÉTEL!$DA$35</f>
        <v>0</v>
      </c>
    </row>
    <row r="312" spans="1:24" ht="22.5" x14ac:dyDescent="0.2">
      <c r="A312" s="329">
        <v>7</v>
      </c>
      <c r="B312" s="551" t="s">
        <v>72</v>
      </c>
      <c r="C312" s="552" t="s">
        <v>129</v>
      </c>
      <c r="D312" s="354">
        <f>[3]BEVÉTEL!$DQ$89</f>
        <v>0</v>
      </c>
      <c r="E312" s="352">
        <f>[3]BEVÉTEL!$DR$89</f>
        <v>0</v>
      </c>
      <c r="F312" s="352">
        <f>[3]BEVÉTEL!$DS$89</f>
        <v>0</v>
      </c>
      <c r="G312" s="352">
        <f>[3]BEVÉTEL!$DQ$127</f>
        <v>0</v>
      </c>
      <c r="H312" s="352">
        <f>[3]BEVÉTEL!$DR$127</f>
        <v>0</v>
      </c>
      <c r="I312" s="352">
        <f>[3]BEVÉTEL!$DS$127</f>
        <v>0</v>
      </c>
      <c r="J312" s="352">
        <f>[3]BEVÉTEL!$DQ$165</f>
        <v>0</v>
      </c>
      <c r="K312" s="352">
        <f>[3]BEVÉTEL!$DR$165</f>
        <v>0</v>
      </c>
      <c r="L312" s="352">
        <f>[3]BEVÉTEL!$DS$165</f>
        <v>0</v>
      </c>
      <c r="M312" s="352">
        <f>[3]BEVÉTEL!$DQ$203</f>
        <v>0</v>
      </c>
      <c r="N312" s="352">
        <f>[3]BEVÉTEL!$DR$203</f>
        <v>0</v>
      </c>
      <c r="O312" s="352">
        <f>[3]BEVÉTEL!$DS$203</f>
        <v>0</v>
      </c>
      <c r="P312" s="352">
        <f>[3]BEVÉTEL!$DQ$241</f>
        <v>0</v>
      </c>
      <c r="Q312" s="352">
        <f>[3]BEVÉTEL!$DR$241</f>
        <v>0</v>
      </c>
      <c r="R312" s="352">
        <f>[3]BEVÉTEL!$DS$241</f>
        <v>0</v>
      </c>
      <c r="S312" s="352">
        <f>[3]BEVÉTEL!$DQ$279</f>
        <v>0</v>
      </c>
      <c r="T312" s="352">
        <f>[3]BEVÉTEL!$DR$279</f>
        <v>0</v>
      </c>
      <c r="U312" s="353">
        <f>[3]BEVÉTEL!$DS$279</f>
        <v>0</v>
      </c>
      <c r="V312" s="352">
        <f>[3]BEVÉTEL!$DQ$35</f>
        <v>0</v>
      </c>
      <c r="W312" s="352">
        <f>[3]BEVÉTEL!$DR$35</f>
        <v>0</v>
      </c>
      <c r="X312" s="355">
        <f>[3]BEVÉTEL!$DS$35</f>
        <v>0</v>
      </c>
    </row>
    <row r="313" spans="1:24" x14ac:dyDescent="0.2">
      <c r="A313" s="329"/>
      <c r="B313" s="553" t="s">
        <v>68</v>
      </c>
      <c r="C313" s="554"/>
      <c r="D313" s="361">
        <f t="shared" ref="D313:F313" si="107">SUM(D310:D312)</f>
        <v>0</v>
      </c>
      <c r="E313" s="357">
        <f t="shared" si="107"/>
        <v>0</v>
      </c>
      <c r="F313" s="357">
        <f t="shared" si="107"/>
        <v>0</v>
      </c>
      <c r="G313" s="357">
        <f t="shared" ref="G313:L313" si="108">SUM(G310:G312)</f>
        <v>0</v>
      </c>
      <c r="H313" s="357">
        <f t="shared" si="108"/>
        <v>0</v>
      </c>
      <c r="I313" s="357">
        <f t="shared" si="108"/>
        <v>0</v>
      </c>
      <c r="J313" s="357">
        <f t="shared" si="108"/>
        <v>0</v>
      </c>
      <c r="K313" s="357">
        <f t="shared" si="108"/>
        <v>0</v>
      </c>
      <c r="L313" s="357">
        <f t="shared" si="108"/>
        <v>0</v>
      </c>
      <c r="M313" s="357">
        <f t="shared" ref="M313:U313" si="109">SUM(M310:M312)</f>
        <v>0</v>
      </c>
      <c r="N313" s="357">
        <f t="shared" si="109"/>
        <v>0</v>
      </c>
      <c r="O313" s="357">
        <f t="shared" si="109"/>
        <v>0</v>
      </c>
      <c r="P313" s="357">
        <f t="shared" si="109"/>
        <v>0</v>
      </c>
      <c r="Q313" s="357">
        <f t="shared" si="109"/>
        <v>0</v>
      </c>
      <c r="R313" s="357">
        <f t="shared" si="109"/>
        <v>0</v>
      </c>
      <c r="S313" s="357">
        <f t="shared" si="109"/>
        <v>0</v>
      </c>
      <c r="T313" s="357">
        <f t="shared" si="109"/>
        <v>0</v>
      </c>
      <c r="U313" s="358">
        <f t="shared" si="109"/>
        <v>0</v>
      </c>
      <c r="V313" s="357">
        <f t="shared" ref="V313:X313" si="110">SUM(V310:V312)</f>
        <v>0</v>
      </c>
      <c r="W313" s="357">
        <f t="shared" si="110"/>
        <v>0</v>
      </c>
      <c r="X313" s="359">
        <f t="shared" si="110"/>
        <v>0</v>
      </c>
    </row>
    <row r="314" spans="1:24" x14ac:dyDescent="0.2">
      <c r="A314" s="329" t="s">
        <v>52</v>
      </c>
      <c r="B314" s="551" t="s">
        <v>84</v>
      </c>
      <c r="C314" s="552"/>
      <c r="D314" s="1032"/>
      <c r="E314" s="1033"/>
      <c r="F314" s="1033"/>
      <c r="G314" s="1033"/>
      <c r="H314" s="1033"/>
      <c r="I314" s="1033"/>
      <c r="J314" s="1033"/>
      <c r="K314" s="1033"/>
      <c r="L314" s="1033"/>
      <c r="M314" s="1033"/>
      <c r="N314" s="1033"/>
      <c r="O314" s="1033"/>
      <c r="P314" s="1033"/>
      <c r="Q314" s="1033"/>
      <c r="R314" s="1033"/>
      <c r="S314" s="1033"/>
      <c r="T314" s="1033"/>
      <c r="U314" s="1054"/>
      <c r="V314" s="1033"/>
      <c r="W314" s="1033"/>
      <c r="X314" s="1034"/>
    </row>
    <row r="315" spans="1:24" x14ac:dyDescent="0.2">
      <c r="A315" s="329"/>
      <c r="B315" s="551" t="s">
        <v>79</v>
      </c>
      <c r="C315" s="552"/>
      <c r="D315" s="1032"/>
      <c r="E315" s="1033"/>
      <c r="F315" s="1033"/>
      <c r="G315" s="1033"/>
      <c r="H315" s="1033"/>
      <c r="I315" s="1033"/>
      <c r="J315" s="1033"/>
      <c r="K315" s="1033"/>
      <c r="L315" s="1033"/>
      <c r="M315" s="1033"/>
      <c r="N315" s="1033"/>
      <c r="O315" s="1033"/>
      <c r="P315" s="1033"/>
      <c r="Q315" s="1033"/>
      <c r="R315" s="1033"/>
      <c r="S315" s="1033"/>
      <c r="T315" s="1033"/>
      <c r="U315" s="1054"/>
      <c r="V315" s="1033"/>
      <c r="W315" s="1033"/>
      <c r="X315" s="1034"/>
    </row>
    <row r="316" spans="1:24" x14ac:dyDescent="0.2">
      <c r="A316" s="329">
        <v>8</v>
      </c>
      <c r="B316" s="551" t="s">
        <v>77</v>
      </c>
      <c r="C316" s="552" t="s">
        <v>130</v>
      </c>
      <c r="D316" s="354">
        <f>[3]BEVÉTEL!EI$89</f>
        <v>0</v>
      </c>
      <c r="E316" s="352">
        <f>[3]BEVÉTEL!EJ$89</f>
        <v>0</v>
      </c>
      <c r="F316" s="352">
        <f>[3]BEVÉTEL!EK$89</f>
        <v>0</v>
      </c>
      <c r="G316" s="352">
        <f>[3]BEVÉTEL!EL$43</f>
        <v>0</v>
      </c>
      <c r="H316" s="352">
        <f>[3]BEVÉTEL!EM$43</f>
        <v>0</v>
      </c>
      <c r="I316" s="352">
        <f>[3]BEVÉTEL!EN$43</f>
        <v>0</v>
      </c>
      <c r="J316" s="352">
        <f>[3]BEVÉTEL!EO$43</f>
        <v>0</v>
      </c>
      <c r="K316" s="352">
        <f>[3]BEVÉTEL!EP$43</f>
        <v>0</v>
      </c>
      <c r="L316" s="352">
        <f>[3]BEVÉTEL!EQ$43</f>
        <v>0</v>
      </c>
      <c r="M316" s="352">
        <f>[3]BEVÉTEL!ER$43</f>
        <v>0</v>
      </c>
      <c r="N316" s="352">
        <f>[3]BEVÉTEL!ES$43</f>
        <v>0</v>
      </c>
      <c r="O316" s="352">
        <f>[3]BEVÉTEL!ET$43</f>
        <v>0</v>
      </c>
      <c r="P316" s="352">
        <f>[3]BEVÉTEL!EU$43</f>
        <v>0</v>
      </c>
      <c r="Q316" s="352">
        <f>[3]BEVÉTEL!EV$43</f>
        <v>0</v>
      </c>
      <c r="R316" s="352">
        <f>[3]BEVÉTEL!EW$43</f>
        <v>0</v>
      </c>
      <c r="S316" s="352">
        <f>[3]BEVÉTEL!EX$43</f>
        <v>0</v>
      </c>
      <c r="T316" s="352">
        <f>[3]BEVÉTEL!EY$43</f>
        <v>0</v>
      </c>
      <c r="U316" s="353">
        <f>[3]BEVÉTEL!EZ$43</f>
        <v>0</v>
      </c>
      <c r="V316" s="352">
        <f>[3]BEVÉTEL!EO$35</f>
        <v>63000</v>
      </c>
      <c r="W316" s="352">
        <f>[3]BEVÉTEL!EP$35</f>
        <v>0</v>
      </c>
      <c r="X316" s="355">
        <f>[3]BEVÉTEL!EQ$35</f>
        <v>0</v>
      </c>
    </row>
    <row r="317" spans="1:24" x14ac:dyDescent="0.2">
      <c r="A317" s="329">
        <v>9</v>
      </c>
      <c r="B317" s="551" t="s">
        <v>78</v>
      </c>
      <c r="C317" s="552" t="s">
        <v>130</v>
      </c>
      <c r="D317" s="354"/>
      <c r="E317" s="352"/>
      <c r="F317" s="352"/>
      <c r="G317" s="352"/>
      <c r="H317" s="352"/>
      <c r="I317" s="352"/>
      <c r="J317" s="352"/>
      <c r="K317" s="352"/>
      <c r="L317" s="352"/>
      <c r="M317" s="352"/>
      <c r="N317" s="352"/>
      <c r="O317" s="352"/>
      <c r="P317" s="352"/>
      <c r="Q317" s="352"/>
      <c r="R317" s="352"/>
      <c r="S317" s="352"/>
      <c r="T317" s="352"/>
      <c r="U317" s="353"/>
      <c r="V317" s="352"/>
      <c r="W317" s="352"/>
      <c r="X317" s="355"/>
    </row>
    <row r="318" spans="1:24" ht="12" customHeight="1" x14ac:dyDescent="0.2">
      <c r="A318" s="329"/>
      <c r="B318" s="551" t="s">
        <v>80</v>
      </c>
      <c r="C318" s="552"/>
      <c r="D318" s="1032"/>
      <c r="E318" s="1033"/>
      <c r="F318" s="1033"/>
      <c r="G318" s="1033"/>
      <c r="H318" s="1033"/>
      <c r="I318" s="1033"/>
      <c r="J318" s="1033"/>
      <c r="K318" s="1033"/>
      <c r="L318" s="1033"/>
      <c r="M318" s="1033"/>
      <c r="N318" s="1033"/>
      <c r="O318" s="1033"/>
      <c r="P318" s="1033"/>
      <c r="Q318" s="1033"/>
      <c r="R318" s="1033"/>
      <c r="S318" s="1033"/>
      <c r="T318" s="1033"/>
      <c r="U318" s="1054"/>
      <c r="V318" s="1033"/>
      <c r="W318" s="1033"/>
      <c r="X318" s="1034"/>
    </row>
    <row r="319" spans="1:24" x14ac:dyDescent="0.2">
      <c r="A319" s="329">
        <v>10</v>
      </c>
      <c r="B319" s="551" t="s">
        <v>77</v>
      </c>
      <c r="C319" s="552" t="s">
        <v>130</v>
      </c>
      <c r="D319" s="354">
        <f>[3]BEVÉTEL!$ER$89</f>
        <v>0</v>
      </c>
      <c r="E319" s="352">
        <f>[3]BEVÉTEL!$ES$89</f>
        <v>0</v>
      </c>
      <c r="F319" s="352">
        <f>[3]BEVÉTEL!$ET$89</f>
        <v>0</v>
      </c>
      <c r="G319" s="352">
        <f>[3]BEVÉTEL!$ER$127</f>
        <v>0</v>
      </c>
      <c r="H319" s="352">
        <f>[3]BEVÉTEL!$ES$127</f>
        <v>0</v>
      </c>
      <c r="I319" s="352">
        <f>[3]BEVÉTEL!$ET$127</f>
        <v>0</v>
      </c>
      <c r="J319" s="352">
        <f>[3]BEVÉTEL!$ER$165</f>
        <v>0</v>
      </c>
      <c r="K319" s="352">
        <f>[3]BEVÉTEL!$ES$165</f>
        <v>0</v>
      </c>
      <c r="L319" s="352">
        <f>[3]BEVÉTEL!$ET$165</f>
        <v>0</v>
      </c>
      <c r="M319" s="352">
        <f>[3]BEVÉTEL!$ER$203</f>
        <v>0</v>
      </c>
      <c r="N319" s="352">
        <f>[3]BEVÉTEL!$ES$203</f>
        <v>0</v>
      </c>
      <c r="O319" s="352">
        <f>[3]BEVÉTEL!$ET$203</f>
        <v>0</v>
      </c>
      <c r="P319" s="352">
        <f>[3]BEVÉTEL!$ER$241</f>
        <v>0</v>
      </c>
      <c r="Q319" s="352">
        <f>[3]BEVÉTEL!$ES$241</f>
        <v>0</v>
      </c>
      <c r="R319" s="352">
        <f>[3]BEVÉTEL!$ET$241</f>
        <v>0</v>
      </c>
      <c r="S319" s="352">
        <f>[3]BEVÉTEL!$ER$279</f>
        <v>0</v>
      </c>
      <c r="T319" s="352">
        <f>[3]BEVÉTEL!$ES$279</f>
        <v>0</v>
      </c>
      <c r="U319" s="353">
        <f>[3]BEVÉTEL!$ET$279</f>
        <v>0</v>
      </c>
      <c r="V319" s="352">
        <f>[3]BEVÉTEL!$ER$35</f>
        <v>0</v>
      </c>
      <c r="W319" s="352">
        <f>[3]BEVÉTEL!$ES$35</f>
        <v>0</v>
      </c>
      <c r="X319" s="355">
        <f>[3]BEVÉTEL!$ET$35</f>
        <v>0</v>
      </c>
    </row>
    <row r="320" spans="1:24" x14ac:dyDescent="0.2">
      <c r="A320" s="329">
        <v>11</v>
      </c>
      <c r="B320" s="551" t="s">
        <v>78</v>
      </c>
      <c r="C320" s="552" t="s">
        <v>130</v>
      </c>
      <c r="D320" s="354"/>
      <c r="E320" s="352"/>
      <c r="F320" s="352"/>
      <c r="G320" s="352"/>
      <c r="H320" s="352"/>
      <c r="I320" s="352"/>
      <c r="J320" s="352"/>
      <c r="K320" s="352"/>
      <c r="L320" s="352"/>
      <c r="M320" s="352"/>
      <c r="N320" s="352"/>
      <c r="O320" s="352"/>
      <c r="P320" s="352"/>
      <c r="Q320" s="352"/>
      <c r="R320" s="352"/>
      <c r="S320" s="352"/>
      <c r="T320" s="352"/>
      <c r="U320" s="353"/>
      <c r="V320" s="352"/>
      <c r="W320" s="352"/>
      <c r="X320" s="355"/>
    </row>
    <row r="321" spans="1:24" x14ac:dyDescent="0.2">
      <c r="A321" s="329"/>
      <c r="B321" s="551" t="s">
        <v>81</v>
      </c>
      <c r="C321" s="552"/>
      <c r="D321" s="1032"/>
      <c r="E321" s="1033"/>
      <c r="F321" s="1033"/>
      <c r="G321" s="1033"/>
      <c r="H321" s="1033"/>
      <c r="I321" s="1033"/>
      <c r="J321" s="1033"/>
      <c r="K321" s="1033"/>
      <c r="L321" s="1033"/>
      <c r="M321" s="1033"/>
      <c r="N321" s="1033"/>
      <c r="O321" s="1033"/>
      <c r="P321" s="1033"/>
      <c r="Q321" s="1033"/>
      <c r="R321" s="1033"/>
      <c r="S321" s="1033"/>
      <c r="T321" s="1033"/>
      <c r="U321" s="1054"/>
      <c r="V321" s="1033"/>
      <c r="W321" s="1033"/>
      <c r="X321" s="1034"/>
    </row>
    <row r="322" spans="1:24" x14ac:dyDescent="0.2">
      <c r="A322" s="329">
        <v>12</v>
      </c>
      <c r="B322" s="551" t="s">
        <v>131</v>
      </c>
      <c r="C322" s="552" t="s">
        <v>137</v>
      </c>
      <c r="D322" s="354">
        <f>[3]BEVÉTEL!$EF$89</f>
        <v>0</v>
      </c>
      <c r="E322" s="352">
        <f>[3]BEVÉTEL!$EG$89</f>
        <v>0</v>
      </c>
      <c r="F322" s="352">
        <f>[3]BEVÉTEL!$EH$89</f>
        <v>0</v>
      </c>
      <c r="G322" s="352">
        <f>[3]BEVÉTEL!$EF$127</f>
        <v>0</v>
      </c>
      <c r="H322" s="352">
        <f>[3]BEVÉTEL!$EG$127</f>
        <v>0</v>
      </c>
      <c r="I322" s="352">
        <f>[3]BEVÉTEL!$EH$127</f>
        <v>0</v>
      </c>
      <c r="J322" s="352">
        <f>[3]BEVÉTEL!$EF$165</f>
        <v>0</v>
      </c>
      <c r="K322" s="352">
        <f>[3]BEVÉTEL!$EG$165</f>
        <v>0</v>
      </c>
      <c r="L322" s="352">
        <f>[3]BEVÉTEL!$EH$165</f>
        <v>0</v>
      </c>
      <c r="M322" s="352">
        <f>[3]BEVÉTEL!$EF$203</f>
        <v>0</v>
      </c>
      <c r="N322" s="352">
        <f>[3]BEVÉTEL!$EG$203</f>
        <v>0</v>
      </c>
      <c r="O322" s="352">
        <f>[3]BEVÉTEL!$EH$203</f>
        <v>0</v>
      </c>
      <c r="P322" s="352">
        <f>[3]BEVÉTEL!$EF$241</f>
        <v>0</v>
      </c>
      <c r="Q322" s="352">
        <f>[3]BEVÉTEL!$EG$241</f>
        <v>0</v>
      </c>
      <c r="R322" s="352">
        <f>[3]BEVÉTEL!$EH$241</f>
        <v>0</v>
      </c>
      <c r="S322" s="352">
        <f>[3]BEVÉTEL!$EF$279</f>
        <v>0</v>
      </c>
      <c r="T322" s="352">
        <f>[3]BEVÉTEL!$EG$279</f>
        <v>0</v>
      </c>
      <c r="U322" s="353">
        <f>[3]BEVÉTEL!$EH$279</f>
        <v>0</v>
      </c>
      <c r="V322" s="352">
        <f>[3]BEVÉTEL!$EF$35</f>
        <v>0</v>
      </c>
      <c r="W322" s="352">
        <f>[3]BEVÉTEL!$EG$35</f>
        <v>0</v>
      </c>
      <c r="X322" s="355">
        <f>[3]BEVÉTEL!$EH$35</f>
        <v>0</v>
      </c>
    </row>
    <row r="323" spans="1:24" x14ac:dyDescent="0.2">
      <c r="A323" s="329">
        <v>13</v>
      </c>
      <c r="B323" s="551" t="s">
        <v>75</v>
      </c>
      <c r="C323" s="552" t="s">
        <v>138</v>
      </c>
      <c r="D323" s="354">
        <f>[3]BEVÉTEL!$EC$89</f>
        <v>0</v>
      </c>
      <c r="E323" s="352">
        <f>[3]BEVÉTEL!$ED$89</f>
        <v>0</v>
      </c>
      <c r="F323" s="352">
        <f>[3]BEVÉTEL!$EE$89</f>
        <v>0</v>
      </c>
      <c r="G323" s="352">
        <f>[3]BEVÉTEL!$EC$127</f>
        <v>0</v>
      </c>
      <c r="H323" s="352">
        <f>[3]BEVÉTEL!$ED$127</f>
        <v>0</v>
      </c>
      <c r="I323" s="352">
        <f>[3]BEVÉTEL!$EE$127</f>
        <v>0</v>
      </c>
      <c r="J323" s="352">
        <f>[3]BEVÉTEL!$EC$165</f>
        <v>0</v>
      </c>
      <c r="K323" s="352">
        <f>[3]BEVÉTEL!$ED$165</f>
        <v>0</v>
      </c>
      <c r="L323" s="352">
        <f>[3]BEVÉTEL!$EE$165</f>
        <v>0</v>
      </c>
      <c r="M323" s="352">
        <f>[3]BEVÉTEL!$EC$203</f>
        <v>0</v>
      </c>
      <c r="N323" s="352">
        <f>[3]BEVÉTEL!$ED$203</f>
        <v>0</v>
      </c>
      <c r="O323" s="352">
        <f>[3]BEVÉTEL!$EE$203</f>
        <v>0</v>
      </c>
      <c r="P323" s="352">
        <f>[3]BEVÉTEL!$EC$241</f>
        <v>0</v>
      </c>
      <c r="Q323" s="352">
        <f>[3]BEVÉTEL!$ED$241</f>
        <v>0</v>
      </c>
      <c r="R323" s="352">
        <f>[3]BEVÉTEL!$EE$241</f>
        <v>0</v>
      </c>
      <c r="S323" s="352">
        <f>[3]BEVÉTEL!$EC$279</f>
        <v>0</v>
      </c>
      <c r="T323" s="352">
        <f>[3]BEVÉTEL!$ED$279</f>
        <v>0</v>
      </c>
      <c r="U323" s="353">
        <f>[3]BEVÉTEL!$EE$279</f>
        <v>0</v>
      </c>
      <c r="V323" s="352">
        <f>[3]BEVÉTEL!$EC$35</f>
        <v>0</v>
      </c>
      <c r="W323" s="352">
        <f>[3]BEVÉTEL!$ED$35</f>
        <v>0</v>
      </c>
      <c r="X323" s="355">
        <f>[3]BEVÉTEL!$EE$35</f>
        <v>0</v>
      </c>
    </row>
    <row r="324" spans="1:24" x14ac:dyDescent="0.2">
      <c r="A324" s="329">
        <v>14</v>
      </c>
      <c r="B324" s="551" t="s">
        <v>132</v>
      </c>
      <c r="C324" s="555" t="s">
        <v>139</v>
      </c>
      <c r="D324" s="354">
        <f>[3]BEVÉTEL!$EX$89</f>
        <v>0</v>
      </c>
      <c r="E324" s="352">
        <f>[3]BEVÉTEL!$EY$89</f>
        <v>0</v>
      </c>
      <c r="F324" s="352">
        <f>[3]BEVÉTEL!$EZ$89</f>
        <v>0</v>
      </c>
      <c r="G324" s="352">
        <f>[3]BEVÉTEL!$EX$127</f>
        <v>0</v>
      </c>
      <c r="H324" s="352">
        <f>[3]BEVÉTEL!$EY$127</f>
        <v>0</v>
      </c>
      <c r="I324" s="352">
        <f>[3]BEVÉTEL!$EZ$127</f>
        <v>0</v>
      </c>
      <c r="J324" s="352">
        <f>[3]BEVÉTEL!$EX$165</f>
        <v>0</v>
      </c>
      <c r="K324" s="352">
        <f>[3]BEVÉTEL!$EY$165</f>
        <v>0</v>
      </c>
      <c r="L324" s="352">
        <f>[3]BEVÉTEL!$EZ$165</f>
        <v>0</v>
      </c>
      <c r="M324" s="352">
        <f>[3]BEVÉTEL!$EX$203</f>
        <v>0</v>
      </c>
      <c r="N324" s="352">
        <f>[3]BEVÉTEL!$EY$203</f>
        <v>0</v>
      </c>
      <c r="O324" s="352">
        <f>[3]BEVÉTEL!$EZ$203</f>
        <v>0</v>
      </c>
      <c r="P324" s="352">
        <f>[3]BEVÉTEL!$EX$241</f>
        <v>0</v>
      </c>
      <c r="Q324" s="352">
        <f>[3]BEVÉTEL!$EY$241</f>
        <v>0</v>
      </c>
      <c r="R324" s="352">
        <f>[3]BEVÉTEL!$EZ$241</f>
        <v>0</v>
      </c>
      <c r="S324" s="352">
        <f>[3]BEVÉTEL!$EX$279</f>
        <v>0</v>
      </c>
      <c r="T324" s="352">
        <f>[3]BEVÉTEL!$EY$279</f>
        <v>0</v>
      </c>
      <c r="U324" s="353">
        <f>[3]BEVÉTEL!$EZ$279</f>
        <v>0</v>
      </c>
      <c r="V324" s="352">
        <f>[3]BEVÉTEL!$EX$35</f>
        <v>0</v>
      </c>
      <c r="W324" s="352">
        <f>[3]BEVÉTEL!$EY$35</f>
        <v>0</v>
      </c>
      <c r="X324" s="355">
        <f>[3]BEVÉTEL!$EZ$35</f>
        <v>0</v>
      </c>
    </row>
    <row r="325" spans="1:24" x14ac:dyDescent="0.2">
      <c r="A325" s="329"/>
      <c r="B325" s="553" t="s">
        <v>49</v>
      </c>
      <c r="C325" s="553"/>
      <c r="D325" s="361">
        <f>SUM(D322:D324,D316,D317,D319,D320)</f>
        <v>0</v>
      </c>
      <c r="E325" s="357">
        <f>SUM(E322:E324,E320,E319,E317,E316)</f>
        <v>0</v>
      </c>
      <c r="F325" s="373">
        <f>SUM(F322:F324,F320,F319,F317,F316)</f>
        <v>0</v>
      </c>
      <c r="G325" s="357">
        <f>SUM(G322:G324,G316,G317,G319,G320)</f>
        <v>0</v>
      </c>
      <c r="H325" s="357">
        <f>SUM(H322:H324,H320,H319,H317,H316)</f>
        <v>0</v>
      </c>
      <c r="I325" s="373">
        <f>SUM(I322:I324,I320,I319,I317,I316)</f>
        <v>0</v>
      </c>
      <c r="J325" s="357">
        <f>SUM(J322:J324,J316,J317,J319,J320)</f>
        <v>0</v>
      </c>
      <c r="K325" s="357">
        <f>SUM(K322:K324,K320,K319,K317,K316)</f>
        <v>0</v>
      </c>
      <c r="L325" s="373">
        <f>SUM(L322:L324,L320,L319,L317,L316)</f>
        <v>0</v>
      </c>
      <c r="M325" s="357">
        <f>SUM(M322:M324,M316,M317,M319,M320)</f>
        <v>0</v>
      </c>
      <c r="N325" s="357">
        <f>SUM(N322:N324,N320,N319,N317,N316)</f>
        <v>0</v>
      </c>
      <c r="O325" s="373">
        <f>SUM(O322:O324,O320,O319,O317,O316)</f>
        <v>0</v>
      </c>
      <c r="P325" s="357">
        <f>SUM(P322:P324,P316,P317,P319,P320)</f>
        <v>0</v>
      </c>
      <c r="Q325" s="357">
        <f>SUM(Q322:Q324,Q320,Q319,Q317,Q316)</f>
        <v>0</v>
      </c>
      <c r="R325" s="373">
        <f>SUM(R322:R324,R320,R319,R317,R316)</f>
        <v>0</v>
      </c>
      <c r="S325" s="357">
        <f>SUM(S322:S324,S316,S317,S319,S320)</f>
        <v>0</v>
      </c>
      <c r="T325" s="357">
        <f>SUM(T322:T324,T320,T319,T317,T316)</f>
        <v>0</v>
      </c>
      <c r="U325" s="362">
        <f>SUM(U322:U324,U320,U319,U317,U316)</f>
        <v>0</v>
      </c>
      <c r="V325" s="357">
        <f>SUM(V322:V324,V316,V317,V319,V320)</f>
        <v>63000</v>
      </c>
      <c r="W325" s="357">
        <f>SUM(W322:W324,W320,W319,W317,W316)</f>
        <v>0</v>
      </c>
      <c r="X325" s="363">
        <f>SUM(X322:X324,X320,X319,X317,X316)</f>
        <v>0</v>
      </c>
    </row>
    <row r="326" spans="1:24" ht="12.75" thickBot="1" x14ac:dyDescent="0.25">
      <c r="A326" s="329"/>
      <c r="B326" s="553" t="s">
        <v>93</v>
      </c>
      <c r="C326" s="553"/>
      <c r="D326" s="366">
        <f>SUM(D325,D313,D308)</f>
        <v>0</v>
      </c>
      <c r="E326" s="364">
        <f>SUM(E325,E313,E308)</f>
        <v>0</v>
      </c>
      <c r="F326" s="374">
        <f>SUM(F308,F313,F325)</f>
        <v>0</v>
      </c>
      <c r="G326" s="364">
        <f>SUM(G325,G313,G308)</f>
        <v>0</v>
      </c>
      <c r="H326" s="364">
        <f>SUM(H325,H313,H308)</f>
        <v>0</v>
      </c>
      <c r="I326" s="374">
        <f>SUM(I308,I313,I325)</f>
        <v>0</v>
      </c>
      <c r="J326" s="364">
        <f>SUM(J325,J313,J308)</f>
        <v>320000</v>
      </c>
      <c r="K326" s="364">
        <f>SUM(K325,K313,K308)</f>
        <v>0</v>
      </c>
      <c r="L326" s="374">
        <f>SUM(L308,L313,L325)</f>
        <v>0</v>
      </c>
      <c r="M326" s="364">
        <f>SUM(M325,M313,M308)</f>
        <v>0</v>
      </c>
      <c r="N326" s="364">
        <f>SUM(N325,N313,N308)</f>
        <v>0</v>
      </c>
      <c r="O326" s="374">
        <f>SUM(O308,O313,O325)</f>
        <v>0</v>
      </c>
      <c r="P326" s="364">
        <f>SUM(P325,P313,P308)</f>
        <v>0</v>
      </c>
      <c r="Q326" s="364">
        <f>SUM(Q325,Q313,Q308)</f>
        <v>0</v>
      </c>
      <c r="R326" s="374">
        <f>SUM(R308,R313,R325)</f>
        <v>0</v>
      </c>
      <c r="S326" s="364">
        <f>SUM(S325,S313,S308)</f>
        <v>0</v>
      </c>
      <c r="T326" s="364">
        <f>SUM(T325,T313,T308)</f>
        <v>0</v>
      </c>
      <c r="U326" s="365">
        <f>SUM(U308,U313,U325)</f>
        <v>0</v>
      </c>
      <c r="V326" s="364">
        <f>SUM(V325,V313,V308)</f>
        <v>63000</v>
      </c>
      <c r="W326" s="364">
        <f>SUM(W325,W313,W308)</f>
        <v>0</v>
      </c>
      <c r="X326" s="367">
        <f>SUM(X308,X313,X325)</f>
        <v>0</v>
      </c>
    </row>
    <row r="327" spans="1:24" ht="15.75" customHeight="1" thickBot="1" x14ac:dyDescent="0.25">
      <c r="A327" s="329"/>
      <c r="B327" s="553"/>
      <c r="C327" s="1102" t="s">
        <v>223</v>
      </c>
      <c r="D327" s="1026" t="s">
        <v>267</v>
      </c>
      <c r="E327" s="1027"/>
      <c r="F327" s="1027"/>
      <c r="G327" s="1027"/>
      <c r="H327" s="1027"/>
      <c r="I327" s="1027"/>
      <c r="J327" s="1027"/>
      <c r="K327" s="1027"/>
      <c r="L327" s="1027"/>
      <c r="M327" s="1027"/>
      <c r="N327" s="1027"/>
      <c r="O327" s="1027"/>
      <c r="P327" s="1027"/>
      <c r="Q327" s="1027"/>
      <c r="R327" s="1027"/>
      <c r="S327" s="1027"/>
      <c r="T327" s="1027"/>
      <c r="U327" s="1027"/>
      <c r="V327" s="1056"/>
      <c r="W327" s="1056"/>
      <c r="X327" s="1057"/>
    </row>
    <row r="328" spans="1:24" ht="36.75" customHeight="1" x14ac:dyDescent="0.2">
      <c r="A328" s="287"/>
      <c r="B328" s="288"/>
      <c r="C328" s="1102"/>
      <c r="D328" s="1050"/>
      <c r="E328" s="1041"/>
      <c r="F328" s="1041"/>
      <c r="G328" s="1041"/>
      <c r="H328" s="1041"/>
      <c r="I328" s="1041"/>
      <c r="J328" s="1041"/>
      <c r="K328" s="1041"/>
      <c r="L328" s="1041"/>
      <c r="M328" s="1041"/>
      <c r="N328" s="1041"/>
      <c r="O328" s="1041"/>
      <c r="P328" s="1041"/>
      <c r="Q328" s="1041"/>
      <c r="R328" s="1041"/>
      <c r="S328" s="1041"/>
      <c r="T328" s="1041"/>
      <c r="U328" s="1053"/>
      <c r="V328" s="1082" t="s">
        <v>206</v>
      </c>
      <c r="W328" s="1083"/>
      <c r="X328" s="1084"/>
    </row>
    <row r="329" spans="1:24" ht="57.75" customHeight="1" x14ac:dyDescent="0.2">
      <c r="A329" s="287"/>
      <c r="B329" s="288"/>
      <c r="C329" s="297" t="s">
        <v>111</v>
      </c>
      <c r="D329" s="1058"/>
      <c r="E329" s="1059"/>
      <c r="F329" s="1059"/>
      <c r="G329" s="1059"/>
      <c r="H329" s="1059"/>
      <c r="I329" s="1059"/>
      <c r="J329" s="1041"/>
      <c r="K329" s="1041"/>
      <c r="L329" s="1041"/>
      <c r="M329" s="1041"/>
      <c r="N329" s="1041"/>
      <c r="O329" s="1041"/>
      <c r="P329" s="1041"/>
      <c r="Q329" s="1041"/>
      <c r="R329" s="1041"/>
      <c r="S329" s="1041"/>
      <c r="T329" s="1041"/>
      <c r="U329" s="1053"/>
      <c r="V329" s="1085"/>
      <c r="W329" s="1086"/>
      <c r="X329" s="1087"/>
    </row>
    <row r="330" spans="1:24" s="295" customFormat="1" ht="60" x14ac:dyDescent="0.2">
      <c r="A330" s="289" t="s">
        <v>41</v>
      </c>
      <c r="B330" s="290" t="s">
        <v>111</v>
      </c>
      <c r="C330" s="566" t="s">
        <v>117</v>
      </c>
      <c r="D330" s="516" t="s">
        <v>134</v>
      </c>
      <c r="E330" s="514" t="s">
        <v>135</v>
      </c>
      <c r="F330" s="514" t="s">
        <v>136</v>
      </c>
      <c r="G330" s="514" t="s">
        <v>134</v>
      </c>
      <c r="H330" s="514" t="s">
        <v>135</v>
      </c>
      <c r="I330" s="514" t="s">
        <v>136</v>
      </c>
      <c r="J330" s="557" t="s">
        <v>134</v>
      </c>
      <c r="K330" s="514" t="s">
        <v>135</v>
      </c>
      <c r="L330" s="514" t="s">
        <v>136</v>
      </c>
      <c r="M330" s="557" t="s">
        <v>134</v>
      </c>
      <c r="N330" s="514" t="s">
        <v>135</v>
      </c>
      <c r="O330" s="514" t="s">
        <v>136</v>
      </c>
      <c r="P330" s="557" t="s">
        <v>134</v>
      </c>
      <c r="Q330" s="514" t="s">
        <v>135</v>
      </c>
      <c r="R330" s="514" t="s">
        <v>136</v>
      </c>
      <c r="S330" s="557" t="s">
        <v>134</v>
      </c>
      <c r="T330" s="514" t="s">
        <v>135</v>
      </c>
      <c r="U330" s="532" t="s">
        <v>136</v>
      </c>
      <c r="V330" s="533" t="s">
        <v>134</v>
      </c>
      <c r="W330" s="562" t="s">
        <v>135</v>
      </c>
      <c r="X330" s="535" t="s">
        <v>136</v>
      </c>
    </row>
    <row r="331" spans="1:24" x14ac:dyDescent="0.2">
      <c r="A331" s="329" t="s">
        <v>10</v>
      </c>
      <c r="B331" s="551" t="s">
        <v>54</v>
      </c>
      <c r="C331" s="551"/>
      <c r="D331" s="1032"/>
      <c r="E331" s="1033"/>
      <c r="F331" s="1033"/>
      <c r="G331" s="1033"/>
      <c r="H331" s="1033"/>
      <c r="I331" s="1033"/>
      <c r="J331" s="1033"/>
      <c r="K331" s="1033"/>
      <c r="L331" s="1033"/>
      <c r="M331" s="1033"/>
      <c r="N331" s="1033"/>
      <c r="O331" s="1033"/>
      <c r="P331" s="1033"/>
      <c r="Q331" s="1033"/>
      <c r="R331" s="1033"/>
      <c r="S331" s="1033"/>
      <c r="T331" s="1033"/>
      <c r="U331" s="1054"/>
      <c r="V331" s="1060"/>
      <c r="W331" s="1061"/>
      <c r="X331" s="1062"/>
    </row>
    <row r="332" spans="1:24" x14ac:dyDescent="0.2">
      <c r="A332" s="329">
        <v>1</v>
      </c>
      <c r="B332" s="551" t="s">
        <v>118</v>
      </c>
      <c r="C332" s="552" t="s">
        <v>119</v>
      </c>
      <c r="D332" s="354"/>
      <c r="E332" s="352"/>
      <c r="F332" s="352"/>
      <c r="G332" s="352"/>
      <c r="H332" s="352"/>
      <c r="I332" s="352"/>
      <c r="J332" s="352"/>
      <c r="K332" s="352"/>
      <c r="L332" s="352"/>
      <c r="M332" s="352"/>
      <c r="N332" s="352"/>
      <c r="O332" s="352"/>
      <c r="P332" s="352"/>
      <c r="Q332" s="352"/>
      <c r="R332" s="352"/>
      <c r="S332" s="352"/>
      <c r="T332" s="352"/>
      <c r="U332" s="353"/>
      <c r="V332" s="469">
        <f>SUM(D332,G332,J332,M332,P332,S332,V303,S303,P303,M303,J303,G303,D303)</f>
        <v>0</v>
      </c>
      <c r="W332" s="385">
        <f t="shared" ref="W332:X332" si="111">SUM(E332,H332,K332,N332,Q332,T332,W303,T303,Q303,N303,K303,H303,E303)</f>
        <v>0</v>
      </c>
      <c r="X332" s="470">
        <f t="shared" si="111"/>
        <v>0</v>
      </c>
    </row>
    <row r="333" spans="1:24" x14ac:dyDescent="0.2">
      <c r="A333" s="329"/>
      <c r="B333" s="551" t="s">
        <v>120</v>
      </c>
      <c r="C333" s="552"/>
      <c r="D333" s="354"/>
      <c r="E333" s="352"/>
      <c r="F333" s="352"/>
      <c r="G333" s="352"/>
      <c r="H333" s="352"/>
      <c r="I333" s="352"/>
      <c r="J333" s="352"/>
      <c r="K333" s="352"/>
      <c r="L333" s="352"/>
      <c r="M333" s="352"/>
      <c r="N333" s="352"/>
      <c r="O333" s="352"/>
      <c r="P333" s="352"/>
      <c r="Q333" s="352"/>
      <c r="R333" s="352"/>
      <c r="S333" s="352"/>
      <c r="T333" s="352"/>
      <c r="U333" s="353"/>
      <c r="V333" s="469">
        <f t="shared" ref="V333:V337" si="112">SUM(D333,G333,J333,M333,P333,S333,V304,S304,P304,M304,J304,G304,D304)</f>
        <v>0</v>
      </c>
      <c r="W333" s="385">
        <f t="shared" ref="W333:W337" si="113">SUM(E333,H333,K333,N333,Q333,T333,W304,T304,Q304,N304,K304,H304,E304)</f>
        <v>0</v>
      </c>
      <c r="X333" s="470">
        <f t="shared" ref="X333:X337" si="114">SUM(F333,I333,L333,O333,R333,U333,X304,U304,R304,O304,L304,I304,F304)</f>
        <v>0</v>
      </c>
    </row>
    <row r="334" spans="1:24" x14ac:dyDescent="0.2">
      <c r="A334" s="329">
        <v>2</v>
      </c>
      <c r="B334" s="551" t="s">
        <v>56</v>
      </c>
      <c r="C334" s="552" t="s">
        <v>121</v>
      </c>
      <c r="D334" s="354"/>
      <c r="E334" s="352"/>
      <c r="F334" s="352"/>
      <c r="G334" s="352"/>
      <c r="H334" s="352"/>
      <c r="I334" s="352"/>
      <c r="J334" s="352"/>
      <c r="K334" s="352"/>
      <c r="L334" s="352"/>
      <c r="M334" s="352"/>
      <c r="N334" s="352"/>
      <c r="O334" s="352"/>
      <c r="P334" s="352"/>
      <c r="Q334" s="352"/>
      <c r="R334" s="352"/>
      <c r="S334" s="352"/>
      <c r="T334" s="352"/>
      <c r="U334" s="353"/>
      <c r="V334" s="469">
        <f t="shared" si="112"/>
        <v>0</v>
      </c>
      <c r="W334" s="385">
        <f t="shared" si="113"/>
        <v>0</v>
      </c>
      <c r="X334" s="470">
        <f t="shared" si="114"/>
        <v>0</v>
      </c>
    </row>
    <row r="335" spans="1:24" x14ac:dyDescent="0.2">
      <c r="A335" s="329">
        <v>3</v>
      </c>
      <c r="B335" s="551" t="s">
        <v>122</v>
      </c>
      <c r="C335" s="552" t="s">
        <v>123</v>
      </c>
      <c r="D335" s="354"/>
      <c r="E335" s="352"/>
      <c r="F335" s="352"/>
      <c r="G335" s="352"/>
      <c r="H335" s="352"/>
      <c r="I335" s="352"/>
      <c r="J335" s="352"/>
      <c r="K335" s="352"/>
      <c r="L335" s="352"/>
      <c r="M335" s="352"/>
      <c r="N335" s="352"/>
      <c r="O335" s="352"/>
      <c r="P335" s="352"/>
      <c r="Q335" s="352"/>
      <c r="R335" s="352"/>
      <c r="S335" s="352"/>
      <c r="T335" s="352"/>
      <c r="U335" s="353"/>
      <c r="V335" s="469">
        <f t="shared" si="112"/>
        <v>320000</v>
      </c>
      <c r="W335" s="385">
        <f t="shared" si="113"/>
        <v>0</v>
      </c>
      <c r="X335" s="470">
        <f t="shared" si="114"/>
        <v>0</v>
      </c>
    </row>
    <row r="336" spans="1:24" x14ac:dyDescent="0.2">
      <c r="A336" s="329">
        <v>4</v>
      </c>
      <c r="B336" s="551" t="s">
        <v>124</v>
      </c>
      <c r="C336" s="552" t="s">
        <v>125</v>
      </c>
      <c r="D336" s="354"/>
      <c r="E336" s="352"/>
      <c r="F336" s="352"/>
      <c r="G336" s="352"/>
      <c r="H336" s="352"/>
      <c r="I336" s="352"/>
      <c r="J336" s="352"/>
      <c r="K336" s="352"/>
      <c r="L336" s="352"/>
      <c r="M336" s="352"/>
      <c r="N336" s="352"/>
      <c r="O336" s="352"/>
      <c r="P336" s="352"/>
      <c r="Q336" s="352"/>
      <c r="R336" s="352"/>
      <c r="S336" s="352"/>
      <c r="T336" s="352"/>
      <c r="U336" s="353"/>
      <c r="V336" s="469">
        <f t="shared" si="112"/>
        <v>0</v>
      </c>
      <c r="W336" s="385">
        <f t="shared" si="113"/>
        <v>0</v>
      </c>
      <c r="X336" s="470">
        <f t="shared" si="114"/>
        <v>0</v>
      </c>
    </row>
    <row r="337" spans="1:24" x14ac:dyDescent="0.2">
      <c r="A337" s="329"/>
      <c r="B337" s="553" t="s">
        <v>60</v>
      </c>
      <c r="C337" s="554"/>
      <c r="D337" s="361"/>
      <c r="E337" s="357"/>
      <c r="F337" s="357"/>
      <c r="G337" s="357"/>
      <c r="H337" s="357"/>
      <c r="I337" s="357"/>
      <c r="J337" s="357"/>
      <c r="K337" s="357"/>
      <c r="L337" s="357"/>
      <c r="M337" s="357"/>
      <c r="N337" s="357"/>
      <c r="O337" s="357"/>
      <c r="P337" s="357"/>
      <c r="Q337" s="357"/>
      <c r="R337" s="357"/>
      <c r="S337" s="357"/>
      <c r="T337" s="357"/>
      <c r="U337" s="358"/>
      <c r="V337" s="469">
        <f t="shared" si="112"/>
        <v>320000</v>
      </c>
      <c r="W337" s="385">
        <f t="shared" si="113"/>
        <v>0</v>
      </c>
      <c r="X337" s="470">
        <f t="shared" si="114"/>
        <v>0</v>
      </c>
    </row>
    <row r="338" spans="1:24" x14ac:dyDescent="0.2">
      <c r="A338" s="329" t="s">
        <v>50</v>
      </c>
      <c r="B338" s="551" t="s">
        <v>61</v>
      </c>
      <c r="C338" s="552"/>
      <c r="D338" s="1032"/>
      <c r="E338" s="1033"/>
      <c r="F338" s="1033"/>
      <c r="G338" s="1033"/>
      <c r="H338" s="1033"/>
      <c r="I338" s="1033"/>
      <c r="J338" s="1033"/>
      <c r="K338" s="1033"/>
      <c r="L338" s="1033"/>
      <c r="M338" s="1033"/>
      <c r="N338" s="1033"/>
      <c r="O338" s="1033"/>
      <c r="P338" s="1033"/>
      <c r="Q338" s="1033"/>
      <c r="R338" s="1033"/>
      <c r="S338" s="1033"/>
      <c r="T338" s="1033"/>
      <c r="U338" s="1054"/>
      <c r="V338" s="1060"/>
      <c r="W338" s="1061"/>
      <c r="X338" s="1062"/>
    </row>
    <row r="339" spans="1:24" ht="22.5" x14ac:dyDescent="0.2">
      <c r="A339" s="329">
        <v>5</v>
      </c>
      <c r="B339" s="551" t="s">
        <v>70</v>
      </c>
      <c r="C339" s="552" t="s">
        <v>126</v>
      </c>
      <c r="D339" s="354"/>
      <c r="E339" s="352"/>
      <c r="F339" s="352"/>
      <c r="G339" s="352"/>
      <c r="H339" s="352"/>
      <c r="I339" s="352"/>
      <c r="J339" s="352"/>
      <c r="K339" s="352"/>
      <c r="L339" s="352"/>
      <c r="M339" s="352"/>
      <c r="N339" s="352"/>
      <c r="O339" s="352"/>
      <c r="P339" s="352"/>
      <c r="Q339" s="352"/>
      <c r="R339" s="352"/>
      <c r="S339" s="352"/>
      <c r="T339" s="352"/>
      <c r="U339" s="353"/>
      <c r="V339" s="469">
        <f t="shared" ref="V339:V342" si="115">SUM(D339,G339,J339,M339,P339,S339,V310,S310,P310,M310,J310,G310,D310)</f>
        <v>0</v>
      </c>
      <c r="W339" s="385">
        <f t="shared" ref="W339:W342" si="116">SUM(E339,H339,K339,N339,Q339,T339,W310,T310,Q310,N310,K310,H310,E310)</f>
        <v>0</v>
      </c>
      <c r="X339" s="470">
        <f t="shared" ref="X339:X342" si="117">SUM(F339,I339,L339,O339,R339,U339,X310,U310,R310,O310,L310,I310,F310)</f>
        <v>0</v>
      </c>
    </row>
    <row r="340" spans="1:24" x14ac:dyDescent="0.2">
      <c r="A340" s="329">
        <v>6</v>
      </c>
      <c r="B340" s="551" t="s">
        <v>127</v>
      </c>
      <c r="C340" s="552" t="s">
        <v>128</v>
      </c>
      <c r="D340" s="354"/>
      <c r="E340" s="352"/>
      <c r="F340" s="352"/>
      <c r="G340" s="352"/>
      <c r="H340" s="352"/>
      <c r="I340" s="352"/>
      <c r="J340" s="352"/>
      <c r="K340" s="352"/>
      <c r="L340" s="352"/>
      <c r="M340" s="352"/>
      <c r="N340" s="352"/>
      <c r="O340" s="352"/>
      <c r="P340" s="352"/>
      <c r="Q340" s="352"/>
      <c r="R340" s="352"/>
      <c r="S340" s="352"/>
      <c r="T340" s="352"/>
      <c r="U340" s="353"/>
      <c r="V340" s="469">
        <f t="shared" si="115"/>
        <v>0</v>
      </c>
      <c r="W340" s="385">
        <f t="shared" si="116"/>
        <v>0</v>
      </c>
      <c r="X340" s="470">
        <f t="shared" si="117"/>
        <v>0</v>
      </c>
    </row>
    <row r="341" spans="1:24" ht="22.5" x14ac:dyDescent="0.2">
      <c r="A341" s="329">
        <v>7</v>
      </c>
      <c r="B341" s="551" t="s">
        <v>72</v>
      </c>
      <c r="C341" s="552" t="s">
        <v>129</v>
      </c>
      <c r="D341" s="354"/>
      <c r="E341" s="352"/>
      <c r="F341" s="352"/>
      <c r="G341" s="352"/>
      <c r="H341" s="352"/>
      <c r="I341" s="352"/>
      <c r="J341" s="352"/>
      <c r="K341" s="352"/>
      <c r="L341" s="352"/>
      <c r="M341" s="352"/>
      <c r="N341" s="352"/>
      <c r="O341" s="352"/>
      <c r="P341" s="352"/>
      <c r="Q341" s="352"/>
      <c r="R341" s="352"/>
      <c r="S341" s="352"/>
      <c r="T341" s="352"/>
      <c r="U341" s="353"/>
      <c r="V341" s="469">
        <f t="shared" si="115"/>
        <v>0</v>
      </c>
      <c r="W341" s="385">
        <f t="shared" si="116"/>
        <v>0</v>
      </c>
      <c r="X341" s="470">
        <f t="shared" si="117"/>
        <v>0</v>
      </c>
    </row>
    <row r="342" spans="1:24" x14ac:dyDescent="0.2">
      <c r="A342" s="329"/>
      <c r="B342" s="553" t="s">
        <v>68</v>
      </c>
      <c r="C342" s="554"/>
      <c r="D342" s="361"/>
      <c r="E342" s="357"/>
      <c r="F342" s="357"/>
      <c r="G342" s="357"/>
      <c r="H342" s="357"/>
      <c r="I342" s="357"/>
      <c r="J342" s="357"/>
      <c r="K342" s="357"/>
      <c r="L342" s="357"/>
      <c r="M342" s="357"/>
      <c r="N342" s="357"/>
      <c r="O342" s="357"/>
      <c r="P342" s="357"/>
      <c r="Q342" s="357"/>
      <c r="R342" s="357"/>
      <c r="S342" s="357"/>
      <c r="T342" s="357"/>
      <c r="U342" s="358"/>
      <c r="V342" s="469">
        <f t="shared" si="115"/>
        <v>0</v>
      </c>
      <c r="W342" s="385">
        <f t="shared" si="116"/>
        <v>0</v>
      </c>
      <c r="X342" s="470">
        <f t="shared" si="117"/>
        <v>0</v>
      </c>
    </row>
    <row r="343" spans="1:24" x14ac:dyDescent="0.2">
      <c r="A343" s="329" t="s">
        <v>52</v>
      </c>
      <c r="B343" s="551" t="s">
        <v>84</v>
      </c>
      <c r="C343" s="552"/>
      <c r="D343" s="1032"/>
      <c r="E343" s="1033"/>
      <c r="F343" s="1033"/>
      <c r="G343" s="1033"/>
      <c r="H343" s="1033"/>
      <c r="I343" s="1033"/>
      <c r="J343" s="1033"/>
      <c r="K343" s="1033"/>
      <c r="L343" s="1033"/>
      <c r="M343" s="1033"/>
      <c r="N343" s="1033"/>
      <c r="O343" s="1033"/>
      <c r="P343" s="1033"/>
      <c r="Q343" s="1033"/>
      <c r="R343" s="1033"/>
      <c r="S343" s="1033"/>
      <c r="T343" s="1033"/>
      <c r="U343" s="1054"/>
      <c r="V343" s="1060"/>
      <c r="W343" s="1061"/>
      <c r="X343" s="1062"/>
    </row>
    <row r="344" spans="1:24" x14ac:dyDescent="0.2">
      <c r="A344" s="329"/>
      <c r="B344" s="551" t="s">
        <v>79</v>
      </c>
      <c r="C344" s="552"/>
      <c r="D344" s="1032"/>
      <c r="E344" s="1033"/>
      <c r="F344" s="1033"/>
      <c r="G344" s="1033"/>
      <c r="H344" s="1033"/>
      <c r="I344" s="1033"/>
      <c r="J344" s="1033"/>
      <c r="K344" s="1033"/>
      <c r="L344" s="1033"/>
      <c r="M344" s="1033"/>
      <c r="N344" s="1033"/>
      <c r="O344" s="1033"/>
      <c r="P344" s="1033"/>
      <c r="Q344" s="1033"/>
      <c r="R344" s="1033"/>
      <c r="S344" s="1033"/>
      <c r="T344" s="1033"/>
      <c r="U344" s="1054"/>
      <c r="V344" s="1060"/>
      <c r="W344" s="1061"/>
      <c r="X344" s="1062"/>
    </row>
    <row r="345" spans="1:24" x14ac:dyDescent="0.2">
      <c r="A345" s="329">
        <v>8</v>
      </c>
      <c r="B345" s="551" t="s">
        <v>77</v>
      </c>
      <c r="C345" s="552" t="s">
        <v>130</v>
      </c>
      <c r="D345" s="354"/>
      <c r="E345" s="352"/>
      <c r="F345" s="352"/>
      <c r="G345" s="352"/>
      <c r="H345" s="352"/>
      <c r="I345" s="352"/>
      <c r="J345" s="352"/>
      <c r="K345" s="352"/>
      <c r="L345" s="352"/>
      <c r="M345" s="352"/>
      <c r="N345" s="352"/>
      <c r="O345" s="352"/>
      <c r="P345" s="352"/>
      <c r="Q345" s="352"/>
      <c r="R345" s="352"/>
      <c r="S345" s="352"/>
      <c r="T345" s="352"/>
      <c r="U345" s="353"/>
      <c r="V345" s="469">
        <f t="shared" ref="V345:V346" si="118">SUM(D345,G345,J345,M345,P345,S345,V316,S316,P316,M316,J316,G316,D316)</f>
        <v>63000</v>
      </c>
      <c r="W345" s="385">
        <f t="shared" ref="W345:W346" si="119">SUM(E345,H345,K345,N345,Q345,T345,W316,T316,Q316,N316,K316,H316,E316)</f>
        <v>0</v>
      </c>
      <c r="X345" s="470">
        <f t="shared" ref="X345:X346" si="120">SUM(F345,I345,L345,O345,R345,U345,X316,U316,R316,O316,L316,I316,F316)</f>
        <v>0</v>
      </c>
    </row>
    <row r="346" spans="1:24" x14ac:dyDescent="0.2">
      <c r="A346" s="329">
        <v>9</v>
      </c>
      <c r="B346" s="551" t="s">
        <v>78</v>
      </c>
      <c r="C346" s="552" t="s">
        <v>130</v>
      </c>
      <c r="D346" s="354"/>
      <c r="E346" s="352"/>
      <c r="F346" s="352"/>
      <c r="G346" s="352"/>
      <c r="H346" s="352"/>
      <c r="I346" s="352"/>
      <c r="J346" s="352"/>
      <c r="K346" s="352"/>
      <c r="L346" s="352"/>
      <c r="M346" s="352"/>
      <c r="N346" s="352"/>
      <c r="O346" s="352"/>
      <c r="P346" s="352"/>
      <c r="Q346" s="352"/>
      <c r="R346" s="352"/>
      <c r="S346" s="352"/>
      <c r="T346" s="352"/>
      <c r="U346" s="353"/>
      <c r="V346" s="469">
        <f t="shared" si="118"/>
        <v>0</v>
      </c>
      <c r="W346" s="385">
        <f t="shared" si="119"/>
        <v>0</v>
      </c>
      <c r="X346" s="470">
        <f t="shared" si="120"/>
        <v>0</v>
      </c>
    </row>
    <row r="347" spans="1:24" x14ac:dyDescent="0.2">
      <c r="A347" s="329"/>
      <c r="B347" s="551" t="s">
        <v>80</v>
      </c>
      <c r="C347" s="552"/>
      <c r="D347" s="1032"/>
      <c r="E347" s="1033"/>
      <c r="F347" s="1033"/>
      <c r="G347" s="1033"/>
      <c r="H347" s="1033"/>
      <c r="I347" s="1033"/>
      <c r="J347" s="1033"/>
      <c r="K347" s="1033"/>
      <c r="L347" s="1033"/>
      <c r="M347" s="1033"/>
      <c r="N347" s="1033"/>
      <c r="O347" s="1033"/>
      <c r="P347" s="1033"/>
      <c r="Q347" s="1033"/>
      <c r="R347" s="1033"/>
      <c r="S347" s="1033"/>
      <c r="T347" s="1033"/>
      <c r="U347" s="1054"/>
      <c r="V347" s="1060"/>
      <c r="W347" s="1061"/>
      <c r="X347" s="1062"/>
    </row>
    <row r="348" spans="1:24" x14ac:dyDescent="0.2">
      <c r="A348" s="329">
        <v>10</v>
      </c>
      <c r="B348" s="551" t="s">
        <v>77</v>
      </c>
      <c r="C348" s="552" t="s">
        <v>130</v>
      </c>
      <c r="D348" s="354"/>
      <c r="E348" s="352"/>
      <c r="F348" s="352"/>
      <c r="G348" s="352"/>
      <c r="H348" s="352"/>
      <c r="I348" s="352"/>
      <c r="J348" s="352"/>
      <c r="K348" s="352"/>
      <c r="L348" s="352"/>
      <c r="M348" s="352"/>
      <c r="N348" s="352"/>
      <c r="O348" s="352"/>
      <c r="P348" s="352"/>
      <c r="Q348" s="352"/>
      <c r="R348" s="352"/>
      <c r="S348" s="352"/>
      <c r="T348" s="352"/>
      <c r="U348" s="353"/>
      <c r="V348" s="469">
        <f t="shared" ref="V348:V349" si="121">SUM(D348,G348,J348,M348,P348,S348,V319,S319,P319,M319,J319,G319,D319)</f>
        <v>0</v>
      </c>
      <c r="W348" s="385">
        <f t="shared" ref="W348:W349" si="122">SUM(E348,H348,K348,N348,Q348,T348,W319,T319,Q319,N319,K319,H319,E319)</f>
        <v>0</v>
      </c>
      <c r="X348" s="470">
        <f t="shared" ref="X348:X349" si="123">SUM(F348,I348,L348,O348,R348,U348,X319,U319,R319,O319,L319,I319,F319)</f>
        <v>0</v>
      </c>
    </row>
    <row r="349" spans="1:24" x14ac:dyDescent="0.2">
      <c r="A349" s="329">
        <v>11</v>
      </c>
      <c r="B349" s="551" t="s">
        <v>78</v>
      </c>
      <c r="C349" s="552" t="s">
        <v>130</v>
      </c>
      <c r="D349" s="354"/>
      <c r="E349" s="352"/>
      <c r="F349" s="352"/>
      <c r="G349" s="352"/>
      <c r="H349" s="352"/>
      <c r="I349" s="352"/>
      <c r="J349" s="352"/>
      <c r="K349" s="352"/>
      <c r="L349" s="352"/>
      <c r="M349" s="352"/>
      <c r="N349" s="352"/>
      <c r="O349" s="352"/>
      <c r="P349" s="352"/>
      <c r="Q349" s="352"/>
      <c r="R349" s="352"/>
      <c r="S349" s="352"/>
      <c r="T349" s="352"/>
      <c r="U349" s="353"/>
      <c r="V349" s="469">
        <f t="shared" si="121"/>
        <v>0</v>
      </c>
      <c r="W349" s="385">
        <f t="shared" si="122"/>
        <v>0</v>
      </c>
      <c r="X349" s="470">
        <f t="shared" si="123"/>
        <v>0</v>
      </c>
    </row>
    <row r="350" spans="1:24" x14ac:dyDescent="0.2">
      <c r="A350" s="329"/>
      <c r="B350" s="551" t="s">
        <v>81</v>
      </c>
      <c r="C350" s="552"/>
      <c r="D350" s="1032"/>
      <c r="E350" s="1033"/>
      <c r="F350" s="1033"/>
      <c r="G350" s="1033"/>
      <c r="H350" s="1033"/>
      <c r="I350" s="1033"/>
      <c r="J350" s="1033"/>
      <c r="K350" s="1033"/>
      <c r="L350" s="1033"/>
      <c r="M350" s="1033"/>
      <c r="N350" s="1033"/>
      <c r="O350" s="1033"/>
      <c r="P350" s="1033"/>
      <c r="Q350" s="1033"/>
      <c r="R350" s="1033"/>
      <c r="S350" s="1033"/>
      <c r="T350" s="1033"/>
      <c r="U350" s="1054"/>
      <c r="V350" s="1060"/>
      <c r="W350" s="1061"/>
      <c r="X350" s="1062"/>
    </row>
    <row r="351" spans="1:24" x14ac:dyDescent="0.2">
      <c r="A351" s="329">
        <v>12</v>
      </c>
      <c r="B351" s="551" t="s">
        <v>131</v>
      </c>
      <c r="C351" s="552" t="s">
        <v>137</v>
      </c>
      <c r="D351" s="354"/>
      <c r="E351" s="352"/>
      <c r="F351" s="352"/>
      <c r="G351" s="352"/>
      <c r="H351" s="352"/>
      <c r="I351" s="352"/>
      <c r="J351" s="352"/>
      <c r="K351" s="352"/>
      <c r="L351" s="352"/>
      <c r="M351" s="352"/>
      <c r="N351" s="352"/>
      <c r="O351" s="352"/>
      <c r="P351" s="352"/>
      <c r="Q351" s="352"/>
      <c r="R351" s="352"/>
      <c r="S351" s="352"/>
      <c r="T351" s="352"/>
      <c r="U351" s="353"/>
      <c r="V351" s="469">
        <f t="shared" ref="V351:V352" si="124">SUM(D351,G351,J351,M351,P351,S351,V322,S322,P322,M322,J322,G322,D322)</f>
        <v>0</v>
      </c>
      <c r="W351" s="385">
        <f t="shared" ref="W351:W352" si="125">SUM(E351,H351,K351,N351,Q351,T351,W322,T322,Q322,N322,K322,H322,E322)</f>
        <v>0</v>
      </c>
      <c r="X351" s="470">
        <f t="shared" ref="X351:X352" si="126">SUM(F351,I351,L351,O351,R351,U351,X322,U322,R322,O322,L322,I322,F322)</f>
        <v>0</v>
      </c>
    </row>
    <row r="352" spans="1:24" x14ac:dyDescent="0.2">
      <c r="A352" s="329">
        <v>13</v>
      </c>
      <c r="B352" s="551" t="s">
        <v>75</v>
      </c>
      <c r="C352" s="552" t="s">
        <v>138</v>
      </c>
      <c r="D352" s="354"/>
      <c r="E352" s="352"/>
      <c r="F352" s="352"/>
      <c r="G352" s="352"/>
      <c r="H352" s="352"/>
      <c r="I352" s="352"/>
      <c r="J352" s="352"/>
      <c r="K352" s="352"/>
      <c r="L352" s="352"/>
      <c r="M352" s="352"/>
      <c r="N352" s="352"/>
      <c r="O352" s="352"/>
      <c r="P352" s="352"/>
      <c r="Q352" s="352"/>
      <c r="R352" s="352"/>
      <c r="S352" s="352"/>
      <c r="T352" s="352"/>
      <c r="U352" s="353"/>
      <c r="V352" s="469">
        <f t="shared" si="124"/>
        <v>0</v>
      </c>
      <c r="W352" s="385">
        <f t="shared" si="125"/>
        <v>0</v>
      </c>
      <c r="X352" s="470">
        <f t="shared" si="126"/>
        <v>0</v>
      </c>
    </row>
    <row r="353" spans="1:24" x14ac:dyDescent="0.2">
      <c r="A353" s="329">
        <v>14</v>
      </c>
      <c r="B353" s="551" t="s">
        <v>132</v>
      </c>
      <c r="C353" s="555" t="s">
        <v>139</v>
      </c>
      <c r="D353" s="354"/>
      <c r="E353" s="352"/>
      <c r="F353" s="352"/>
      <c r="G353" s="352"/>
      <c r="H353" s="352"/>
      <c r="I353" s="352"/>
      <c r="J353" s="352"/>
      <c r="K353" s="352"/>
      <c r="L353" s="352"/>
      <c r="M353" s="352"/>
      <c r="N353" s="352"/>
      <c r="O353" s="352"/>
      <c r="P353" s="352"/>
      <c r="Q353" s="352"/>
      <c r="R353" s="352"/>
      <c r="S353" s="352"/>
      <c r="T353" s="352"/>
      <c r="U353" s="353"/>
      <c r="V353" s="469">
        <f t="shared" ref="V353" si="127">SUM(D353,G353,J353,M353,P353,S353,V324,S324,P324,M324,J324,G324,D324)</f>
        <v>0</v>
      </c>
      <c r="W353" s="385">
        <f t="shared" ref="W353" si="128">SUM(E353,H353,K353,N353,Q353,T353,W324,T324,Q324,N324,K324,H324,E324)</f>
        <v>0</v>
      </c>
      <c r="X353" s="470">
        <f t="shared" ref="X353" si="129">SUM(F353,I353,L353,O353,R353,U353,X324,U324,R324,O324,L324,I324,F324)</f>
        <v>0</v>
      </c>
    </row>
    <row r="354" spans="1:24" x14ac:dyDescent="0.2">
      <c r="A354" s="329"/>
      <c r="B354" s="553" t="s">
        <v>49</v>
      </c>
      <c r="C354" s="553"/>
      <c r="D354" s="361"/>
      <c r="E354" s="357"/>
      <c r="F354" s="373"/>
      <c r="G354" s="357"/>
      <c r="H354" s="357"/>
      <c r="I354" s="373"/>
      <c r="J354" s="357"/>
      <c r="K354" s="357"/>
      <c r="L354" s="373"/>
      <c r="M354" s="357"/>
      <c r="N354" s="357"/>
      <c r="O354" s="373"/>
      <c r="P354" s="357"/>
      <c r="Q354" s="357"/>
      <c r="R354" s="373"/>
      <c r="S354" s="357"/>
      <c r="T354" s="357"/>
      <c r="U354" s="362"/>
      <c r="V354" s="469">
        <f t="shared" ref="V354" si="130">SUM(D354,G354,J354,M354,P354,S354,V325,S325,P325,M325,J325,G325,D325)</f>
        <v>63000</v>
      </c>
      <c r="W354" s="385">
        <f t="shared" ref="W354" si="131">SUM(E354,H354,K354,N354,Q354,T354,W325,T325,Q325,N325,K325,H325,E325)</f>
        <v>0</v>
      </c>
      <c r="X354" s="470">
        <f t="shared" ref="X354" si="132">SUM(F354,I354,L354,O354,R354,U354,X325,U325,R325,O325,L325,I325,F325)</f>
        <v>0</v>
      </c>
    </row>
    <row r="355" spans="1:24" ht="12.75" thickBot="1" x14ac:dyDescent="0.25">
      <c r="A355" s="329"/>
      <c r="B355" s="553" t="s">
        <v>93</v>
      </c>
      <c r="C355" s="553"/>
      <c r="D355" s="366">
        <f>SUM(D354,D342,D337)</f>
        <v>0</v>
      </c>
      <c r="E355" s="364">
        <f>SUM(E354,E342,E337)</f>
        <v>0</v>
      </c>
      <c r="F355" s="374">
        <f>SUM(F337,F342,F354)</f>
        <v>0</v>
      </c>
      <c r="G355" s="364">
        <f>SUM(G354,G342,G337)</f>
        <v>0</v>
      </c>
      <c r="H355" s="364">
        <f>SUM(H354,H342,H337)</f>
        <v>0</v>
      </c>
      <c r="I355" s="374">
        <f>SUM(I337,I342,I354)</f>
        <v>0</v>
      </c>
      <c r="J355" s="364">
        <f>SUM(J354,J342,J337)</f>
        <v>0</v>
      </c>
      <c r="K355" s="364">
        <f>SUM(K354,K342,K337)</f>
        <v>0</v>
      </c>
      <c r="L355" s="374">
        <f>SUM(L337,L342,L354)</f>
        <v>0</v>
      </c>
      <c r="M355" s="364">
        <f>SUM(M354,M342,M337)</f>
        <v>0</v>
      </c>
      <c r="N355" s="364">
        <f>SUM(N354,N342,N337)</f>
        <v>0</v>
      </c>
      <c r="O355" s="374">
        <f>SUM(O337,O342,O354)</f>
        <v>0</v>
      </c>
      <c r="P355" s="364">
        <f>SUM(P354,P342,P337)</f>
        <v>0</v>
      </c>
      <c r="Q355" s="364">
        <f>SUM(Q354,Q342,Q337)</f>
        <v>0</v>
      </c>
      <c r="R355" s="374">
        <f>SUM(R337,R342,R354)</f>
        <v>0</v>
      </c>
      <c r="S355" s="364">
        <f>SUM(S354,S342,S337)</f>
        <v>0</v>
      </c>
      <c r="T355" s="364">
        <f>SUM(T354,T342,T337)</f>
        <v>0</v>
      </c>
      <c r="U355" s="365">
        <f>SUM(U337,U342,U354)</f>
        <v>0</v>
      </c>
      <c r="V355" s="471">
        <f t="shared" ref="V355" si="133">SUM(D355,G355,J355,M355,P355,S355,V326,S326,P326,M326,J326,G326,D326)</f>
        <v>383000</v>
      </c>
      <c r="W355" s="472">
        <f t="shared" ref="W355" si="134">SUM(E355,H355,K355,N355,Q355,T355,W326,T326,Q326,N326,K326,H326,E326)</f>
        <v>0</v>
      </c>
      <c r="X355" s="473">
        <f t="shared" ref="X355" si="135">SUM(F355,I355,L355,O355,R355,U355,X326,U326,R326,O326,L326,I326,F326)</f>
        <v>0</v>
      </c>
    </row>
    <row r="356" spans="1:24" ht="15.75" customHeight="1" thickBot="1" x14ac:dyDescent="0.25">
      <c r="A356" s="329"/>
      <c r="B356" s="553"/>
      <c r="C356" s="1102" t="s">
        <v>223</v>
      </c>
      <c r="D356" s="1026" t="s">
        <v>265</v>
      </c>
      <c r="E356" s="1027"/>
      <c r="F356" s="1027"/>
      <c r="G356" s="1027"/>
      <c r="H356" s="1027"/>
      <c r="I356" s="1027"/>
      <c r="J356" s="1027"/>
      <c r="K356" s="1027"/>
      <c r="L356" s="1027"/>
      <c r="M356" s="1027"/>
      <c r="N356" s="1027"/>
      <c r="O356" s="1027"/>
      <c r="P356" s="1027"/>
      <c r="Q356" s="1027"/>
      <c r="R356" s="1027"/>
      <c r="S356" s="1027"/>
      <c r="T356" s="1027"/>
      <c r="U356" s="1027"/>
      <c r="V356" s="1056"/>
      <c r="W356" s="1056"/>
      <c r="X356" s="1057"/>
    </row>
    <row r="357" spans="1:24" ht="36.75" customHeight="1" x14ac:dyDescent="0.2">
      <c r="A357" s="287"/>
      <c r="B357" s="288"/>
      <c r="C357" s="1102"/>
      <c r="D357" s="1050" t="s">
        <v>193</v>
      </c>
      <c r="E357" s="1041"/>
      <c r="F357" s="1041"/>
      <c r="G357" s="1041" t="s">
        <v>221</v>
      </c>
      <c r="H357" s="1041"/>
      <c r="I357" s="1041"/>
      <c r="J357" s="1041" t="s">
        <v>254</v>
      </c>
      <c r="K357" s="1041"/>
      <c r="L357" s="1041"/>
      <c r="M357" s="1041" t="s">
        <v>277</v>
      </c>
      <c r="N357" s="1041"/>
      <c r="O357" s="1041"/>
      <c r="P357" s="1041" t="s">
        <v>278</v>
      </c>
      <c r="Q357" s="1041"/>
      <c r="R357" s="1041"/>
      <c r="S357" s="1041"/>
      <c r="T357" s="1041"/>
      <c r="U357" s="1053"/>
      <c r="V357" s="1082" t="s">
        <v>206</v>
      </c>
      <c r="W357" s="1083"/>
      <c r="X357" s="1084"/>
    </row>
    <row r="358" spans="1:24" ht="72.75" customHeight="1" x14ac:dyDescent="0.2">
      <c r="A358" s="287"/>
      <c r="B358" s="288"/>
      <c r="C358" s="297" t="s">
        <v>111</v>
      </c>
      <c r="D358" s="1050" t="s">
        <v>229</v>
      </c>
      <c r="E358" s="1041"/>
      <c r="F358" s="1041"/>
      <c r="G358" s="1041" t="s">
        <v>237</v>
      </c>
      <c r="H358" s="1041"/>
      <c r="I358" s="1041"/>
      <c r="J358" s="1041" t="s">
        <v>321</v>
      </c>
      <c r="K358" s="1041"/>
      <c r="L358" s="1041"/>
      <c r="M358" s="1041" t="s">
        <v>322</v>
      </c>
      <c r="N358" s="1041"/>
      <c r="O358" s="1041"/>
      <c r="P358" s="1041" t="s">
        <v>323</v>
      </c>
      <c r="Q358" s="1041"/>
      <c r="R358" s="1041"/>
      <c r="S358" s="1041"/>
      <c r="T358" s="1041"/>
      <c r="U358" s="1053"/>
      <c r="V358" s="1085"/>
      <c r="W358" s="1086"/>
      <c r="X358" s="1087"/>
    </row>
    <row r="359" spans="1:24" s="295" customFormat="1" ht="61.5" customHeight="1" x14ac:dyDescent="0.2">
      <c r="A359" s="289" t="s">
        <v>41</v>
      </c>
      <c r="B359" s="290" t="s">
        <v>111</v>
      </c>
      <c r="C359" s="298" t="s">
        <v>117</v>
      </c>
      <c r="D359" s="516" t="s">
        <v>134</v>
      </c>
      <c r="E359" s="514" t="s">
        <v>135</v>
      </c>
      <c r="F359" s="514" t="s">
        <v>136</v>
      </c>
      <c r="G359" s="557" t="s">
        <v>134</v>
      </c>
      <c r="H359" s="514" t="s">
        <v>135</v>
      </c>
      <c r="I359" s="514" t="s">
        <v>136</v>
      </c>
      <c r="J359" s="514" t="s">
        <v>134</v>
      </c>
      <c r="K359" s="557" t="s">
        <v>135</v>
      </c>
      <c r="L359" s="514" t="s">
        <v>136</v>
      </c>
      <c r="M359" s="557" t="s">
        <v>134</v>
      </c>
      <c r="N359" s="514" t="s">
        <v>135</v>
      </c>
      <c r="O359" s="514" t="s">
        <v>136</v>
      </c>
      <c r="P359" s="557" t="s">
        <v>134</v>
      </c>
      <c r="Q359" s="514" t="s">
        <v>135</v>
      </c>
      <c r="R359" s="514" t="s">
        <v>136</v>
      </c>
      <c r="S359" s="557" t="s">
        <v>134</v>
      </c>
      <c r="T359" s="514" t="s">
        <v>135</v>
      </c>
      <c r="U359" s="532" t="s">
        <v>136</v>
      </c>
      <c r="V359" s="533" t="s">
        <v>134</v>
      </c>
      <c r="W359" s="562" t="s">
        <v>135</v>
      </c>
      <c r="X359" s="535" t="s">
        <v>136</v>
      </c>
    </row>
    <row r="360" spans="1:24" x14ac:dyDescent="0.2">
      <c r="A360" s="329" t="s">
        <v>10</v>
      </c>
      <c r="B360" s="551" t="s">
        <v>54</v>
      </c>
      <c r="C360" s="551"/>
      <c r="D360" s="1032"/>
      <c r="E360" s="1033"/>
      <c r="F360" s="1033"/>
      <c r="G360" s="1033"/>
      <c r="H360" s="1033"/>
      <c r="I360" s="1033"/>
      <c r="J360" s="1033"/>
      <c r="K360" s="1033"/>
      <c r="L360" s="1033"/>
      <c r="M360" s="1033"/>
      <c r="N360" s="1033"/>
      <c r="O360" s="1033"/>
      <c r="P360" s="1033"/>
      <c r="Q360" s="1033"/>
      <c r="R360" s="1033"/>
      <c r="S360" s="1033"/>
      <c r="T360" s="1033"/>
      <c r="U360" s="1054"/>
      <c r="V360" s="1060"/>
      <c r="W360" s="1061"/>
      <c r="X360" s="1062"/>
    </row>
    <row r="361" spans="1:24" x14ac:dyDescent="0.2">
      <c r="A361" s="329">
        <v>1</v>
      </c>
      <c r="B361" s="551" t="s">
        <v>118</v>
      </c>
      <c r="C361" s="552" t="s">
        <v>119</v>
      </c>
      <c r="D361" s="354">
        <f>[2]BEVÉTEL!$M$35</f>
        <v>0</v>
      </c>
      <c r="E361" s="352">
        <f>[2]BEVÉTEL!$N$35</f>
        <v>0</v>
      </c>
      <c r="F361" s="352">
        <f>[2]BEVÉTEL!$O$35</f>
        <v>0</v>
      </c>
      <c r="G361" s="352">
        <f>[2]BEVÉTEL!$M$89</f>
        <v>0</v>
      </c>
      <c r="H361" s="352">
        <f>[2]BEVÉTEL!$N$89</f>
        <v>0</v>
      </c>
      <c r="I361" s="352">
        <f>[2]BEVÉTEL!$O$89</f>
        <v>0</v>
      </c>
      <c r="J361" s="352">
        <f>[2]BEVÉTEL!$M$127</f>
        <v>0</v>
      </c>
      <c r="K361" s="352">
        <f>[2]BEVÉTEL!$N$127</f>
        <v>0</v>
      </c>
      <c r="L361" s="352">
        <f>[2]BEVÉTEL!$O$127</f>
        <v>0</v>
      </c>
      <c r="M361" s="352">
        <f>[2]BEVÉTEL!$M$165</f>
        <v>0</v>
      </c>
      <c r="N361" s="352">
        <f>[2]BEVÉTEL!$N$165</f>
        <v>0</v>
      </c>
      <c r="O361" s="352">
        <f>[2]BEVÉTEL!$O$165</f>
        <v>0</v>
      </c>
      <c r="P361" s="352">
        <f>[2]BEVÉTEL!$M$241</f>
        <v>0</v>
      </c>
      <c r="Q361" s="352">
        <f>[2]BEVÉTEL!$N$241</f>
        <v>0</v>
      </c>
      <c r="R361" s="352">
        <f>[2]BEVÉTEL!$O$241</f>
        <v>0</v>
      </c>
      <c r="S361" s="352"/>
      <c r="T361" s="352"/>
      <c r="U361" s="353"/>
      <c r="V361" s="469">
        <f>SUM(D361,G361,J361,M361,P361,S361)</f>
        <v>0</v>
      </c>
      <c r="W361" s="385">
        <f t="shared" ref="W361:X366" si="136">SUM(E361,H361,K361,N361,Q361,T361)</f>
        <v>0</v>
      </c>
      <c r="X361" s="470">
        <f t="shared" si="136"/>
        <v>0</v>
      </c>
    </row>
    <row r="362" spans="1:24" x14ac:dyDescent="0.2">
      <c r="A362" s="329"/>
      <c r="B362" s="551" t="s">
        <v>120</v>
      </c>
      <c r="C362" s="552"/>
      <c r="D362" s="354"/>
      <c r="E362" s="352"/>
      <c r="F362" s="352"/>
      <c r="G362" s="352"/>
      <c r="H362" s="352"/>
      <c r="I362" s="352"/>
      <c r="J362" s="352"/>
      <c r="K362" s="352"/>
      <c r="L362" s="352"/>
      <c r="M362" s="352"/>
      <c r="N362" s="352"/>
      <c r="O362" s="352"/>
      <c r="P362" s="352"/>
      <c r="Q362" s="352"/>
      <c r="R362" s="352"/>
      <c r="S362" s="352"/>
      <c r="T362" s="352"/>
      <c r="U362" s="353"/>
      <c r="V362" s="469">
        <f t="shared" ref="V362:V366" si="137">SUM(D362,G362,J362,M362,P362,S362)</f>
        <v>0</v>
      </c>
      <c r="W362" s="385">
        <f t="shared" si="136"/>
        <v>0</v>
      </c>
      <c r="X362" s="470">
        <f t="shared" si="136"/>
        <v>0</v>
      </c>
    </row>
    <row r="363" spans="1:24" x14ac:dyDescent="0.2">
      <c r="A363" s="329">
        <v>2</v>
      </c>
      <c r="B363" s="551" t="s">
        <v>56</v>
      </c>
      <c r="C363" s="552" t="s">
        <v>121</v>
      </c>
      <c r="D363" s="354">
        <f>[2]BEVÉTEL!$BU$35</f>
        <v>0</v>
      </c>
      <c r="E363" s="352">
        <f>[2]BEVÉTEL!$BV$35</f>
        <v>0</v>
      </c>
      <c r="F363" s="352">
        <f>[2]BEVÉTEL!$BW$35</f>
        <v>0</v>
      </c>
      <c r="G363" s="352">
        <f>[2]BEVÉTEL!$BU$89</f>
        <v>0</v>
      </c>
      <c r="H363" s="352">
        <f>[2]BEVÉTEL!$BV$89</f>
        <v>0</v>
      </c>
      <c r="I363" s="352">
        <f>[2]BEVÉTEL!$BW$89</f>
        <v>0</v>
      </c>
      <c r="J363" s="352">
        <f>[2]BEVÉTEL!$BU$127</f>
        <v>0</v>
      </c>
      <c r="K363" s="352">
        <f>[2]BEVÉTEL!$BV$127</f>
        <v>0</v>
      </c>
      <c r="L363" s="352">
        <f>[2]BEVÉTEL!$BW$127</f>
        <v>0</v>
      </c>
      <c r="M363" s="352">
        <f>[2]BEVÉTEL!$BU$165</f>
        <v>0</v>
      </c>
      <c r="N363" s="352">
        <f>[2]BEVÉTEL!$BV$165</f>
        <v>0</v>
      </c>
      <c r="O363" s="352">
        <f>[2]BEVÉTEL!$BW$165</f>
        <v>0</v>
      </c>
      <c r="P363" s="352">
        <f>[2]BEVÉTEL!$BU$241</f>
        <v>0</v>
      </c>
      <c r="Q363" s="352">
        <f>[2]BEVÉTEL!$BV$241</f>
        <v>0</v>
      </c>
      <c r="R363" s="352">
        <f>[2]BEVÉTEL!$BW$241</f>
        <v>0</v>
      </c>
      <c r="S363" s="352"/>
      <c r="T363" s="352"/>
      <c r="U363" s="353"/>
      <c r="V363" s="469">
        <f t="shared" si="137"/>
        <v>0</v>
      </c>
      <c r="W363" s="385">
        <f t="shared" si="136"/>
        <v>0</v>
      </c>
      <c r="X363" s="470">
        <f t="shared" si="136"/>
        <v>0</v>
      </c>
    </row>
    <row r="364" spans="1:24" x14ac:dyDescent="0.2">
      <c r="A364" s="329">
        <v>3</v>
      </c>
      <c r="B364" s="551" t="s">
        <v>122</v>
      </c>
      <c r="C364" s="552" t="s">
        <v>123</v>
      </c>
      <c r="D364" s="354">
        <f>[2]BEVÉTEL!$AB$35</f>
        <v>233000</v>
      </c>
      <c r="E364" s="352">
        <f>[2]BEVÉTEL!$AC$35</f>
        <v>0</v>
      </c>
      <c r="F364" s="352">
        <f>[2]BEVÉTEL!$AD$35</f>
        <v>0</v>
      </c>
      <c r="G364" s="352">
        <f>[2]BEVÉTEL!$AB$89</f>
        <v>0</v>
      </c>
      <c r="H364" s="352">
        <f>[2]BEVÉTEL!$AC$89</f>
        <v>0</v>
      </c>
      <c r="I364" s="352">
        <f>[2]BEVÉTEL!$AD$89</f>
        <v>0</v>
      </c>
      <c r="J364" s="352">
        <f>[2]BEVÉTEL!$AB$127</f>
        <v>0</v>
      </c>
      <c r="K364" s="352">
        <f>[2]BEVÉTEL!$AC$127</f>
        <v>0</v>
      </c>
      <c r="L364" s="352">
        <f>[2]BEVÉTEL!$AD$127</f>
        <v>0</v>
      </c>
      <c r="M364" s="352">
        <f>[2]BEVÉTEL!$AB$165</f>
        <v>0</v>
      </c>
      <c r="N364" s="352">
        <f>[2]BEVÉTEL!$AC$165</f>
        <v>0</v>
      </c>
      <c r="O364" s="352">
        <f>[2]BEVÉTEL!$AD$165</f>
        <v>0</v>
      </c>
      <c r="P364" s="352">
        <f>[2]BEVÉTEL!$AB$241</f>
        <v>0</v>
      </c>
      <c r="Q364" s="352">
        <f>[2]BEVÉTEL!$AC$241</f>
        <v>0</v>
      </c>
      <c r="R364" s="352">
        <f>[2]BEVÉTEL!$AD$241</f>
        <v>0</v>
      </c>
      <c r="S364" s="352"/>
      <c r="T364" s="352"/>
      <c r="U364" s="353"/>
      <c r="V364" s="469">
        <f t="shared" si="137"/>
        <v>233000</v>
      </c>
      <c r="W364" s="385">
        <f t="shared" si="136"/>
        <v>0</v>
      </c>
      <c r="X364" s="470">
        <f t="shared" si="136"/>
        <v>0</v>
      </c>
    </row>
    <row r="365" spans="1:24" x14ac:dyDescent="0.2">
      <c r="A365" s="329">
        <v>4</v>
      </c>
      <c r="B365" s="551" t="s">
        <v>124</v>
      </c>
      <c r="C365" s="552" t="s">
        <v>125</v>
      </c>
      <c r="D365" s="354">
        <f>[2]BEVÉTEL!$BL$35</f>
        <v>0</v>
      </c>
      <c r="E365" s="352">
        <f>[2]BEVÉTEL!$BM$35</f>
        <v>0</v>
      </c>
      <c r="F365" s="352">
        <f>[2]BEVÉTEL!$BN$35</f>
        <v>0</v>
      </c>
      <c r="G365" s="352">
        <f>[2]BEVÉTEL!$BL$89</f>
        <v>0</v>
      </c>
      <c r="H365" s="352">
        <f>[2]BEVÉTEL!$BM$89</f>
        <v>0</v>
      </c>
      <c r="I365" s="352">
        <f>[2]BEVÉTEL!$BN$89</f>
        <v>0</v>
      </c>
      <c r="J365" s="352">
        <f>[2]BEVÉTEL!$BL$127</f>
        <v>0</v>
      </c>
      <c r="K365" s="352">
        <f>[2]BEVÉTEL!$BM$127</f>
        <v>0</v>
      </c>
      <c r="L365" s="352">
        <f>[2]BEVÉTEL!$BN$127</f>
        <v>0</v>
      </c>
      <c r="M365" s="352">
        <f>[2]BEVÉTEL!$BL$165</f>
        <v>0</v>
      </c>
      <c r="N365" s="352">
        <f>[2]BEVÉTEL!$BM$165</f>
        <v>0</v>
      </c>
      <c r="O365" s="352">
        <f>[2]BEVÉTEL!$BN$165</f>
        <v>0</v>
      </c>
      <c r="P365" s="352">
        <f>[2]BEVÉTEL!$BL$241</f>
        <v>0</v>
      </c>
      <c r="Q365" s="352">
        <f>[2]BEVÉTEL!$BM$241</f>
        <v>0</v>
      </c>
      <c r="R365" s="352">
        <f>[2]BEVÉTEL!$BN$241</f>
        <v>0</v>
      </c>
      <c r="S365" s="352"/>
      <c r="T365" s="352"/>
      <c r="U365" s="353"/>
      <c r="V365" s="469">
        <f t="shared" si="137"/>
        <v>0</v>
      </c>
      <c r="W365" s="385">
        <f t="shared" si="136"/>
        <v>0</v>
      </c>
      <c r="X365" s="470">
        <f t="shared" si="136"/>
        <v>0</v>
      </c>
    </row>
    <row r="366" spans="1:24" x14ac:dyDescent="0.2">
      <c r="A366" s="329"/>
      <c r="B366" s="553" t="s">
        <v>60</v>
      </c>
      <c r="C366" s="554"/>
      <c r="D366" s="361">
        <f>SUM(D363:D365,D361)</f>
        <v>233000</v>
      </c>
      <c r="E366" s="357">
        <f t="shared" ref="E366:F366" si="138">SUM(E363:E365,E361)</f>
        <v>0</v>
      </c>
      <c r="F366" s="357">
        <f t="shared" si="138"/>
        <v>0</v>
      </c>
      <c r="G366" s="357">
        <f>SUM(G363:G365,G361)</f>
        <v>0</v>
      </c>
      <c r="H366" s="357">
        <f t="shared" ref="H366:I366" si="139">SUM(H363:H365,H361)</f>
        <v>0</v>
      </c>
      <c r="I366" s="357">
        <f t="shared" si="139"/>
        <v>0</v>
      </c>
      <c r="J366" s="357">
        <f>SUM(J363:J365,J361)</f>
        <v>0</v>
      </c>
      <c r="K366" s="357">
        <f t="shared" ref="K366:L366" si="140">SUM(K363:K365,K361)</f>
        <v>0</v>
      </c>
      <c r="L366" s="357">
        <f t="shared" si="140"/>
        <v>0</v>
      </c>
      <c r="M366" s="357">
        <f>SUM(M363:M365,M361)</f>
        <v>0</v>
      </c>
      <c r="N366" s="357">
        <f t="shared" ref="N366:O366" si="141">SUM(N363:N365,N361)</f>
        <v>0</v>
      </c>
      <c r="O366" s="357">
        <f t="shared" si="141"/>
        <v>0</v>
      </c>
      <c r="P366" s="357">
        <f>SUM(P363:P365,P361)</f>
        <v>0</v>
      </c>
      <c r="Q366" s="357">
        <f t="shared" ref="Q366:R366" si="142">SUM(Q363:Q365,Q361)</f>
        <v>0</v>
      </c>
      <c r="R366" s="357">
        <f t="shared" si="142"/>
        <v>0</v>
      </c>
      <c r="S366" s="357"/>
      <c r="T366" s="357"/>
      <c r="U366" s="358"/>
      <c r="V366" s="469">
        <f t="shared" si="137"/>
        <v>233000</v>
      </c>
      <c r="W366" s="385">
        <f t="shared" si="136"/>
        <v>0</v>
      </c>
      <c r="X366" s="470">
        <f t="shared" si="136"/>
        <v>0</v>
      </c>
    </row>
    <row r="367" spans="1:24" x14ac:dyDescent="0.2">
      <c r="A367" s="329" t="s">
        <v>50</v>
      </c>
      <c r="B367" s="551" t="s">
        <v>61</v>
      </c>
      <c r="C367" s="552"/>
      <c r="D367" s="1032"/>
      <c r="E367" s="1033"/>
      <c r="F367" s="1033"/>
      <c r="G367" s="1033"/>
      <c r="H367" s="1033"/>
      <c r="I367" s="1033"/>
      <c r="J367" s="1033"/>
      <c r="K367" s="1033"/>
      <c r="L367" s="1033"/>
      <c r="M367" s="1033"/>
      <c r="N367" s="1033"/>
      <c r="O367" s="1033"/>
      <c r="P367" s="1033"/>
      <c r="Q367" s="1033"/>
      <c r="R367" s="1033"/>
      <c r="S367" s="1033"/>
      <c r="T367" s="1033"/>
      <c r="U367" s="1054"/>
      <c r="V367" s="1060"/>
      <c r="W367" s="1061"/>
      <c r="X367" s="1062"/>
    </row>
    <row r="368" spans="1:24" ht="22.5" x14ac:dyDescent="0.2">
      <c r="A368" s="329">
        <v>5</v>
      </c>
      <c r="B368" s="551" t="s">
        <v>70</v>
      </c>
      <c r="C368" s="552" t="s">
        <v>126</v>
      </c>
      <c r="D368" s="354">
        <f>[2]BEVÉTEL!$CM$35</f>
        <v>0</v>
      </c>
      <c r="E368" s="352">
        <f>[2]BEVÉTEL!$CN$35</f>
        <v>0</v>
      </c>
      <c r="F368" s="352">
        <f>[2]BEVÉTEL!$CO$35</f>
        <v>0</v>
      </c>
      <c r="G368" s="352">
        <f>[2]BEVÉTEL!$CM$89</f>
        <v>0</v>
      </c>
      <c r="H368" s="352">
        <f>[2]BEVÉTEL!$CN$89</f>
        <v>0</v>
      </c>
      <c r="I368" s="352">
        <f>[2]BEVÉTEL!$CO$89</f>
        <v>0</v>
      </c>
      <c r="J368" s="352">
        <f>[2]BEVÉTEL!$CM$127</f>
        <v>0</v>
      </c>
      <c r="K368" s="352">
        <f>[2]BEVÉTEL!$CN$127</f>
        <v>0</v>
      </c>
      <c r="L368" s="352">
        <f>[2]BEVÉTEL!$CO$127</f>
        <v>0</v>
      </c>
      <c r="M368" s="352">
        <f>[2]BEVÉTEL!$CM$165</f>
        <v>0</v>
      </c>
      <c r="N368" s="352">
        <f>[2]BEVÉTEL!$CN$165</f>
        <v>0</v>
      </c>
      <c r="O368" s="352">
        <f>[2]BEVÉTEL!$CO$165</f>
        <v>0</v>
      </c>
      <c r="P368" s="352">
        <f>[2]BEVÉTEL!$CM$241</f>
        <v>0</v>
      </c>
      <c r="Q368" s="352">
        <f>[2]BEVÉTEL!$CN$241</f>
        <v>0</v>
      </c>
      <c r="R368" s="352">
        <f>[2]BEVÉTEL!$CO$241</f>
        <v>0</v>
      </c>
      <c r="S368" s="352"/>
      <c r="T368" s="352"/>
      <c r="U368" s="353"/>
      <c r="V368" s="469">
        <f>SUM(D368,G368,J368,M368,P368,S368)</f>
        <v>0</v>
      </c>
      <c r="W368" s="385">
        <f t="shared" ref="W368:X371" si="143">SUM(E368,H368,K368,N368,Q368,T368)</f>
        <v>0</v>
      </c>
      <c r="X368" s="470">
        <f t="shared" si="143"/>
        <v>0</v>
      </c>
    </row>
    <row r="369" spans="1:24" x14ac:dyDescent="0.2">
      <c r="A369" s="329">
        <v>6</v>
      </c>
      <c r="B369" s="551" t="s">
        <v>127</v>
      </c>
      <c r="C369" s="552" t="s">
        <v>128</v>
      </c>
      <c r="D369" s="354">
        <f>[2]BEVÉTEL!$CY$35</f>
        <v>0</v>
      </c>
      <c r="E369" s="352">
        <f>[2]BEVÉTEL!$CZ$35</f>
        <v>0</v>
      </c>
      <c r="F369" s="352">
        <f>[2]BEVÉTEL!$DA$35</f>
        <v>0</v>
      </c>
      <c r="G369" s="352">
        <f>[2]BEVÉTEL!$CY$89</f>
        <v>0</v>
      </c>
      <c r="H369" s="352">
        <f>[2]BEVÉTEL!$CZ$89</f>
        <v>0</v>
      </c>
      <c r="I369" s="352">
        <f>[2]BEVÉTEL!$DA$89</f>
        <v>0</v>
      </c>
      <c r="J369" s="352">
        <f>[2]BEVÉTEL!$CY$127</f>
        <v>0</v>
      </c>
      <c r="K369" s="352">
        <f>[2]BEVÉTEL!$CZ$127</f>
        <v>0</v>
      </c>
      <c r="L369" s="352">
        <f>[2]BEVÉTEL!$DA$127</f>
        <v>0</v>
      </c>
      <c r="M369" s="352">
        <f>[2]BEVÉTEL!$CY$165</f>
        <v>0</v>
      </c>
      <c r="N369" s="352">
        <f>[2]BEVÉTEL!$CZ$165</f>
        <v>0</v>
      </c>
      <c r="O369" s="352">
        <f>[2]BEVÉTEL!$DA$165</f>
        <v>0</v>
      </c>
      <c r="P369" s="352">
        <f>[2]BEVÉTEL!$CY$241</f>
        <v>0</v>
      </c>
      <c r="Q369" s="352">
        <f>[2]BEVÉTEL!$CZ$241</f>
        <v>0</v>
      </c>
      <c r="R369" s="352">
        <f>[2]BEVÉTEL!$DA$241</f>
        <v>0</v>
      </c>
      <c r="S369" s="352"/>
      <c r="T369" s="352"/>
      <c r="U369" s="353"/>
      <c r="V369" s="469">
        <f t="shared" ref="V369" si="144">SUM(D369,G369,J369,M369,P369,S369)</f>
        <v>0</v>
      </c>
      <c r="W369" s="385">
        <f t="shared" si="143"/>
        <v>0</v>
      </c>
      <c r="X369" s="470">
        <f t="shared" si="143"/>
        <v>0</v>
      </c>
    </row>
    <row r="370" spans="1:24" ht="22.5" x14ac:dyDescent="0.2">
      <c r="A370" s="329">
        <v>7</v>
      </c>
      <c r="B370" s="551" t="s">
        <v>72</v>
      </c>
      <c r="C370" s="552" t="s">
        <v>129</v>
      </c>
      <c r="D370" s="354">
        <f>[2]BEVÉTEL!$DQ$35</f>
        <v>0</v>
      </c>
      <c r="E370" s="352">
        <f>[2]BEVÉTEL!$DR$35</f>
        <v>0</v>
      </c>
      <c r="F370" s="352">
        <f>[2]BEVÉTEL!$DS$35</f>
        <v>0</v>
      </c>
      <c r="G370" s="352">
        <f>[2]BEVÉTEL!$DQ$89</f>
        <v>0</v>
      </c>
      <c r="H370" s="352">
        <f>[2]BEVÉTEL!$DR$89</f>
        <v>0</v>
      </c>
      <c r="I370" s="352">
        <f>[2]BEVÉTEL!$DS$89</f>
        <v>0</v>
      </c>
      <c r="J370" s="352">
        <f>[2]BEVÉTEL!$DQ$127</f>
        <v>0</v>
      </c>
      <c r="K370" s="352">
        <f>[2]BEVÉTEL!$DR$127</f>
        <v>0</v>
      </c>
      <c r="L370" s="352">
        <f>[2]BEVÉTEL!$DS$127</f>
        <v>0</v>
      </c>
      <c r="M370" s="352">
        <f>[2]BEVÉTEL!$DQ$165</f>
        <v>0</v>
      </c>
      <c r="N370" s="352">
        <f>[2]BEVÉTEL!$DR$165</f>
        <v>0</v>
      </c>
      <c r="O370" s="352">
        <f>[2]BEVÉTEL!$DS$165</f>
        <v>0</v>
      </c>
      <c r="P370" s="352">
        <f>[2]BEVÉTEL!$DQ$241</f>
        <v>0</v>
      </c>
      <c r="Q370" s="352">
        <f>[2]BEVÉTEL!$DR$241</f>
        <v>0</v>
      </c>
      <c r="R370" s="352">
        <f>[2]BEVÉTEL!$DS$241</f>
        <v>0</v>
      </c>
      <c r="S370" s="352"/>
      <c r="T370" s="352"/>
      <c r="U370" s="353"/>
      <c r="V370" s="469">
        <f>SUM(D370,G370,J370,M370,P370,S370)</f>
        <v>0</v>
      </c>
      <c r="W370" s="385">
        <f t="shared" si="143"/>
        <v>0</v>
      </c>
      <c r="X370" s="470">
        <f t="shared" si="143"/>
        <v>0</v>
      </c>
    </row>
    <row r="371" spans="1:24" x14ac:dyDescent="0.2">
      <c r="A371" s="329"/>
      <c r="B371" s="553" t="s">
        <v>68</v>
      </c>
      <c r="C371" s="554"/>
      <c r="D371" s="361">
        <f t="shared" ref="D371:L371" si="145">SUM(D368:D370)</f>
        <v>0</v>
      </c>
      <c r="E371" s="357">
        <f t="shared" si="145"/>
        <v>0</v>
      </c>
      <c r="F371" s="357">
        <f t="shared" si="145"/>
        <v>0</v>
      </c>
      <c r="G371" s="357">
        <f t="shared" si="145"/>
        <v>0</v>
      </c>
      <c r="H371" s="357">
        <f t="shared" si="145"/>
        <v>0</v>
      </c>
      <c r="I371" s="357">
        <f t="shared" si="145"/>
        <v>0</v>
      </c>
      <c r="J371" s="357">
        <f t="shared" si="145"/>
        <v>0</v>
      </c>
      <c r="K371" s="357">
        <f t="shared" si="145"/>
        <v>0</v>
      </c>
      <c r="L371" s="357">
        <f t="shared" si="145"/>
        <v>0</v>
      </c>
      <c r="M371" s="357">
        <f t="shared" ref="M371:R371" si="146">SUM(M368:M370)</f>
        <v>0</v>
      </c>
      <c r="N371" s="357">
        <f t="shared" si="146"/>
        <v>0</v>
      </c>
      <c r="O371" s="357">
        <f t="shared" si="146"/>
        <v>0</v>
      </c>
      <c r="P371" s="357">
        <f t="shared" si="146"/>
        <v>0</v>
      </c>
      <c r="Q371" s="357">
        <f t="shared" si="146"/>
        <v>0</v>
      </c>
      <c r="R371" s="357">
        <f t="shared" si="146"/>
        <v>0</v>
      </c>
      <c r="S371" s="357"/>
      <c r="T371" s="357"/>
      <c r="U371" s="358"/>
      <c r="V371" s="469">
        <f t="shared" ref="V371" si="147">SUM(D371,G371,J371,M371,P371,S371)</f>
        <v>0</v>
      </c>
      <c r="W371" s="385">
        <f t="shared" si="143"/>
        <v>0</v>
      </c>
      <c r="X371" s="470">
        <f t="shared" si="143"/>
        <v>0</v>
      </c>
    </row>
    <row r="372" spans="1:24" x14ac:dyDescent="0.2">
      <c r="A372" s="329" t="s">
        <v>52</v>
      </c>
      <c r="B372" s="551" t="s">
        <v>84</v>
      </c>
      <c r="C372" s="552"/>
      <c r="D372" s="1032"/>
      <c r="E372" s="1033"/>
      <c r="F372" s="1033"/>
      <c r="G372" s="1033"/>
      <c r="H372" s="1033"/>
      <c r="I372" s="1033"/>
      <c r="J372" s="1033"/>
      <c r="K372" s="1033"/>
      <c r="L372" s="1033"/>
      <c r="M372" s="1033"/>
      <c r="N372" s="1033"/>
      <c r="O372" s="1033"/>
      <c r="P372" s="1033"/>
      <c r="Q372" s="1033"/>
      <c r="R372" s="1033"/>
      <c r="S372" s="1033"/>
      <c r="T372" s="1033"/>
      <c r="U372" s="1054"/>
      <c r="V372" s="1060"/>
      <c r="W372" s="1061"/>
      <c r="X372" s="1062"/>
    </row>
    <row r="373" spans="1:24" x14ac:dyDescent="0.2">
      <c r="A373" s="329"/>
      <c r="B373" s="551" t="s">
        <v>79</v>
      </c>
      <c r="C373" s="552"/>
      <c r="D373" s="1032"/>
      <c r="E373" s="1033"/>
      <c r="F373" s="1033"/>
      <c r="G373" s="1033"/>
      <c r="H373" s="1033"/>
      <c r="I373" s="1033"/>
      <c r="J373" s="1033"/>
      <c r="K373" s="1033"/>
      <c r="L373" s="1033"/>
      <c r="M373" s="1033"/>
      <c r="N373" s="1033"/>
      <c r="O373" s="1033"/>
      <c r="P373" s="1033"/>
      <c r="Q373" s="1033"/>
      <c r="R373" s="1033"/>
      <c r="S373" s="1033"/>
      <c r="T373" s="1033"/>
      <c r="U373" s="1054"/>
      <c r="V373" s="1060"/>
      <c r="W373" s="1061"/>
      <c r="X373" s="1062"/>
    </row>
    <row r="374" spans="1:24" x14ac:dyDescent="0.2">
      <c r="A374" s="329">
        <v>8</v>
      </c>
      <c r="B374" s="551" t="s">
        <v>77</v>
      </c>
      <c r="C374" s="552" t="s">
        <v>130</v>
      </c>
      <c r="D374" s="354">
        <f>[2]BEVÉTEL!$EO$35</f>
        <v>0</v>
      </c>
      <c r="E374" s="352">
        <f>[2]BEVÉTEL!$EP$35</f>
        <v>0</v>
      </c>
      <c r="F374" s="352">
        <f>[2]BEVÉTEL!$EQ$35</f>
        <v>0</v>
      </c>
      <c r="G374" s="352">
        <f>[2]BEVÉTEL!$EO$89</f>
        <v>0</v>
      </c>
      <c r="H374" s="352">
        <f>[2]BEVÉTEL!$EP$89</f>
        <v>0</v>
      </c>
      <c r="I374" s="352">
        <f>[2]BEVÉTEL!$EQ$89</f>
        <v>0</v>
      </c>
      <c r="J374" s="352">
        <f>[2]BEVÉTEL!EI$242</f>
        <v>8253000</v>
      </c>
      <c r="K374" s="352">
        <f>[2]BEVÉTEL!EJ$242</f>
        <v>0</v>
      </c>
      <c r="L374" s="352">
        <f>[2]BEVÉTEL!EK$242</f>
        <v>0</v>
      </c>
      <c r="M374" s="352">
        <f>[2]BEVÉTEL!$EO$165</f>
        <v>0</v>
      </c>
      <c r="N374" s="352">
        <f>[2]BEVÉTEL!$EP$165</f>
        <v>0</v>
      </c>
      <c r="O374" s="352">
        <f>[2]BEVÉTEL!$EQ$165</f>
        <v>0</v>
      </c>
      <c r="P374" s="352">
        <f>[2]BEVÉTEL!$EO$241</f>
        <v>0</v>
      </c>
      <c r="Q374" s="352">
        <f>[2]BEVÉTEL!$EP$241</f>
        <v>0</v>
      </c>
      <c r="R374" s="352">
        <f>[2]BEVÉTEL!$EQ$241</f>
        <v>0</v>
      </c>
      <c r="S374" s="352"/>
      <c r="T374" s="352"/>
      <c r="U374" s="353"/>
      <c r="V374" s="469">
        <f>SUM(D374,G374,J374,M374,P374,S374)</f>
        <v>8253000</v>
      </c>
      <c r="W374" s="385">
        <f t="shared" ref="W374:X375" si="148">SUM(E374,H374,K374,N374,Q374,T374)</f>
        <v>0</v>
      </c>
      <c r="X374" s="470">
        <f t="shared" si="148"/>
        <v>0</v>
      </c>
    </row>
    <row r="375" spans="1:24" x14ac:dyDescent="0.2">
      <c r="A375" s="329">
        <v>9</v>
      </c>
      <c r="B375" s="551" t="s">
        <v>78</v>
      </c>
      <c r="C375" s="552" t="s">
        <v>130</v>
      </c>
      <c r="D375" s="354"/>
      <c r="E375" s="352"/>
      <c r="F375" s="352"/>
      <c r="G375" s="352"/>
      <c r="H375" s="352"/>
      <c r="I375" s="352"/>
      <c r="J375" s="352"/>
      <c r="K375" s="352"/>
      <c r="L375" s="352"/>
      <c r="M375" s="352"/>
      <c r="N375" s="352"/>
      <c r="O375" s="352"/>
      <c r="P375" s="352"/>
      <c r="Q375" s="352"/>
      <c r="R375" s="352"/>
      <c r="S375" s="352"/>
      <c r="T375" s="352"/>
      <c r="U375" s="353"/>
      <c r="V375" s="469">
        <f t="shared" ref="V375" si="149">SUM(D375,G375,J375,M375,P375,S375)</f>
        <v>0</v>
      </c>
      <c r="W375" s="385">
        <f t="shared" si="148"/>
        <v>0</v>
      </c>
      <c r="X375" s="470">
        <f t="shared" si="148"/>
        <v>0</v>
      </c>
    </row>
    <row r="376" spans="1:24" x14ac:dyDescent="0.2">
      <c r="A376" s="329"/>
      <c r="B376" s="551" t="s">
        <v>80</v>
      </c>
      <c r="C376" s="552"/>
      <c r="D376" s="1032"/>
      <c r="E376" s="1033"/>
      <c r="F376" s="1033"/>
      <c r="G376" s="1033"/>
      <c r="H376" s="1033"/>
      <c r="I376" s="1033"/>
      <c r="J376" s="1033"/>
      <c r="K376" s="1033"/>
      <c r="L376" s="1033"/>
      <c r="M376" s="1033"/>
      <c r="N376" s="1033"/>
      <c r="O376" s="1033"/>
      <c r="P376" s="1033"/>
      <c r="Q376" s="1033"/>
      <c r="R376" s="1033"/>
      <c r="S376" s="1033"/>
      <c r="T376" s="1033"/>
      <c r="U376" s="1054"/>
      <c r="V376" s="1060"/>
      <c r="W376" s="1061"/>
      <c r="X376" s="1062"/>
    </row>
    <row r="377" spans="1:24" x14ac:dyDescent="0.2">
      <c r="A377" s="329">
        <v>10</v>
      </c>
      <c r="B377" s="551" t="s">
        <v>77</v>
      </c>
      <c r="C377" s="552" t="s">
        <v>130</v>
      </c>
      <c r="D377" s="354">
        <f>[2]BEVÉTEL!$ER$35</f>
        <v>0</v>
      </c>
      <c r="E377" s="352">
        <f>[2]BEVÉTEL!$ES$35</f>
        <v>0</v>
      </c>
      <c r="F377" s="352">
        <f>[2]BEVÉTEL!$ET$35</f>
        <v>0</v>
      </c>
      <c r="G377" s="352">
        <f>[2]BEVÉTEL!$ER$89</f>
        <v>0</v>
      </c>
      <c r="H377" s="352">
        <f>[2]BEVÉTEL!$ES$89</f>
        <v>0</v>
      </c>
      <c r="I377" s="352">
        <f>[2]BEVÉTEL!$ET$89</f>
        <v>0</v>
      </c>
      <c r="J377" s="352">
        <f>[2]BEVÉTEL!$ER$127</f>
        <v>0</v>
      </c>
      <c r="K377" s="352">
        <f>[2]BEVÉTEL!$ES$127</f>
        <v>0</v>
      </c>
      <c r="L377" s="352">
        <f>[2]BEVÉTEL!$ET$127</f>
        <v>0</v>
      </c>
      <c r="M377" s="352">
        <f>[2]BEVÉTEL!$ER$165</f>
        <v>0</v>
      </c>
      <c r="N377" s="352">
        <f>[2]BEVÉTEL!$ES$165</f>
        <v>0</v>
      </c>
      <c r="O377" s="352">
        <f>[2]BEVÉTEL!$ET$165</f>
        <v>0</v>
      </c>
      <c r="P377" s="352">
        <f>[2]BEVÉTEL!$ER$241</f>
        <v>0</v>
      </c>
      <c r="Q377" s="352">
        <f>[2]BEVÉTEL!$ES$241</f>
        <v>0</v>
      </c>
      <c r="R377" s="352">
        <f>[2]BEVÉTEL!$ET$241</f>
        <v>0</v>
      </c>
      <c r="S377" s="352"/>
      <c r="T377" s="352"/>
      <c r="U377" s="353"/>
      <c r="V377" s="469">
        <f>SUM(D377,G377,J377,M377,P377,S377)</f>
        <v>0</v>
      </c>
      <c r="W377" s="385">
        <f t="shared" ref="W377:X378" si="150">SUM(E377,H377,K377,N377,Q377,T377)</f>
        <v>0</v>
      </c>
      <c r="X377" s="470">
        <f t="shared" si="150"/>
        <v>0</v>
      </c>
    </row>
    <row r="378" spans="1:24" x14ac:dyDescent="0.2">
      <c r="A378" s="329">
        <v>11</v>
      </c>
      <c r="B378" s="551" t="s">
        <v>78</v>
      </c>
      <c r="C378" s="552" t="s">
        <v>130</v>
      </c>
      <c r="D378" s="354"/>
      <c r="E378" s="352"/>
      <c r="F378" s="352"/>
      <c r="G378" s="352"/>
      <c r="H378" s="352"/>
      <c r="I378" s="352"/>
      <c r="J378" s="352"/>
      <c r="K378" s="352"/>
      <c r="L378" s="352"/>
      <c r="M378" s="352"/>
      <c r="N378" s="352"/>
      <c r="O378" s="352"/>
      <c r="P378" s="352"/>
      <c r="Q378" s="352"/>
      <c r="R378" s="352"/>
      <c r="S378" s="352"/>
      <c r="T378" s="352"/>
      <c r="U378" s="353"/>
      <c r="V378" s="469">
        <f t="shared" ref="V378" si="151">SUM(D378,G378,J378,M378,P378,S378)</f>
        <v>0</v>
      </c>
      <c r="W378" s="385">
        <f t="shared" si="150"/>
        <v>0</v>
      </c>
      <c r="X378" s="470">
        <f t="shared" si="150"/>
        <v>0</v>
      </c>
    </row>
    <row r="379" spans="1:24" x14ac:dyDescent="0.2">
      <c r="A379" s="329"/>
      <c r="B379" s="551" t="s">
        <v>81</v>
      </c>
      <c r="C379" s="552"/>
      <c r="D379" s="1032"/>
      <c r="E379" s="1033"/>
      <c r="F379" s="1033"/>
      <c r="G379" s="1033"/>
      <c r="H379" s="1033"/>
      <c r="I379" s="1033"/>
      <c r="J379" s="1033"/>
      <c r="K379" s="1033"/>
      <c r="L379" s="1033"/>
      <c r="M379" s="1033"/>
      <c r="N379" s="1033"/>
      <c r="O379" s="1033"/>
      <c r="P379" s="1033"/>
      <c r="Q379" s="1033"/>
      <c r="R379" s="1033"/>
      <c r="S379" s="1033"/>
      <c r="T379" s="1033"/>
      <c r="U379" s="1054"/>
      <c r="V379" s="1060"/>
      <c r="W379" s="1061"/>
      <c r="X379" s="1062"/>
    </row>
    <row r="380" spans="1:24" x14ac:dyDescent="0.2">
      <c r="A380" s="329">
        <v>12</v>
      </c>
      <c r="B380" s="551" t="s">
        <v>131</v>
      </c>
      <c r="C380" s="552" t="s">
        <v>137</v>
      </c>
      <c r="D380" s="354">
        <f>[2]BEVÉTEL!$EF$35</f>
        <v>0</v>
      </c>
      <c r="E380" s="352">
        <f>[2]BEVÉTEL!$EG$35</f>
        <v>0</v>
      </c>
      <c r="F380" s="352">
        <f>[2]BEVÉTEL!$EH$35</f>
        <v>0</v>
      </c>
      <c r="G380" s="352">
        <f>[2]BEVÉTEL!$EF$89</f>
        <v>0</v>
      </c>
      <c r="H380" s="352">
        <f>[2]BEVÉTEL!$EG$89</f>
        <v>0</v>
      </c>
      <c r="I380" s="352">
        <f>[2]BEVÉTEL!$EH$89</f>
        <v>0</v>
      </c>
      <c r="J380" s="352">
        <f>[2]BEVÉTEL!$EF$127</f>
        <v>0</v>
      </c>
      <c r="K380" s="352">
        <f>[2]BEVÉTEL!$EG$127</f>
        <v>0</v>
      </c>
      <c r="L380" s="352">
        <f>[2]BEVÉTEL!$EH$127</f>
        <v>0</v>
      </c>
      <c r="M380" s="352">
        <f>[2]BEVÉTEL!$EF$165</f>
        <v>0</v>
      </c>
      <c r="N380" s="352">
        <f>[2]BEVÉTEL!$EG$165</f>
        <v>0</v>
      </c>
      <c r="O380" s="352">
        <f>[2]BEVÉTEL!$EH$165</f>
        <v>0</v>
      </c>
      <c r="P380" s="352">
        <f>[2]BEVÉTEL!$EF$241</f>
        <v>0</v>
      </c>
      <c r="Q380" s="352">
        <f>[2]BEVÉTEL!$EG$241</f>
        <v>0</v>
      </c>
      <c r="R380" s="352">
        <f>[2]BEVÉTEL!$EH$241</f>
        <v>0</v>
      </c>
      <c r="S380" s="352"/>
      <c r="T380" s="352"/>
      <c r="U380" s="353"/>
      <c r="V380" s="469">
        <f>SUM(D380,G380,J380,M380,P380,S380)</f>
        <v>0</v>
      </c>
      <c r="W380" s="385">
        <f t="shared" ref="W380:X384" si="152">SUM(E380,H380,K380,N380,Q380,T380)</f>
        <v>0</v>
      </c>
      <c r="X380" s="470">
        <f t="shared" si="152"/>
        <v>0</v>
      </c>
    </row>
    <row r="381" spans="1:24" x14ac:dyDescent="0.2">
      <c r="A381" s="329">
        <v>13</v>
      </c>
      <c r="B381" s="551" t="s">
        <v>75</v>
      </c>
      <c r="C381" s="552" t="s">
        <v>138</v>
      </c>
      <c r="D381" s="354">
        <f>[2]BEVÉTEL!$EC$35</f>
        <v>0</v>
      </c>
      <c r="E381" s="352">
        <f>[2]BEVÉTEL!$ED$35</f>
        <v>0</v>
      </c>
      <c r="F381" s="352">
        <f>[2]BEVÉTEL!$EE$35</f>
        <v>0</v>
      </c>
      <c r="G381" s="352">
        <f>[2]BEVÉTEL!$EC$89</f>
        <v>0</v>
      </c>
      <c r="H381" s="352">
        <f>[2]BEVÉTEL!$ED$89</f>
        <v>0</v>
      </c>
      <c r="I381" s="352">
        <f>[2]BEVÉTEL!$EE$89</f>
        <v>0</v>
      </c>
      <c r="J381" s="352">
        <f>[2]BEVÉTEL!$EC$127</f>
        <v>0</v>
      </c>
      <c r="K381" s="352">
        <f>[2]BEVÉTEL!$ED$127</f>
        <v>0</v>
      </c>
      <c r="L381" s="352">
        <f>[2]BEVÉTEL!$EE$127</f>
        <v>0</v>
      </c>
      <c r="M381" s="352">
        <f>[2]BEVÉTEL!$EC$165</f>
        <v>0</v>
      </c>
      <c r="N381" s="352">
        <f>[2]BEVÉTEL!$ED$165</f>
        <v>0</v>
      </c>
      <c r="O381" s="352">
        <f>[2]BEVÉTEL!$EE$165</f>
        <v>0</v>
      </c>
      <c r="P381" s="352">
        <f>[2]BEVÉTEL!$EC$241</f>
        <v>0</v>
      </c>
      <c r="Q381" s="352">
        <f>[2]BEVÉTEL!$ED$241</f>
        <v>0</v>
      </c>
      <c r="R381" s="352">
        <f>[2]BEVÉTEL!$EE$241</f>
        <v>0</v>
      </c>
      <c r="S381" s="352"/>
      <c r="T381" s="352"/>
      <c r="U381" s="353"/>
      <c r="V381" s="469">
        <f t="shared" ref="V381:V384" si="153">SUM(D381,G381,J381,M381,P381,S381)</f>
        <v>0</v>
      </c>
      <c r="W381" s="385">
        <f t="shared" si="152"/>
        <v>0</v>
      </c>
      <c r="X381" s="470">
        <f t="shared" si="152"/>
        <v>0</v>
      </c>
    </row>
    <row r="382" spans="1:24" x14ac:dyDescent="0.2">
      <c r="A382" s="329">
        <v>14</v>
      </c>
      <c r="B382" s="551" t="s">
        <v>132</v>
      </c>
      <c r="C382" s="555" t="s">
        <v>139</v>
      </c>
      <c r="D382" s="354">
        <f>[2]BEVÉTEL!$EX$35</f>
        <v>0</v>
      </c>
      <c r="E382" s="352">
        <f>[2]BEVÉTEL!$EY$35</f>
        <v>0</v>
      </c>
      <c r="F382" s="352">
        <f>[2]BEVÉTEL!$EZ$35</f>
        <v>0</v>
      </c>
      <c r="G382" s="352">
        <f>[2]BEVÉTEL!$EX$89</f>
        <v>0</v>
      </c>
      <c r="H382" s="352">
        <f>[2]BEVÉTEL!$EY$89</f>
        <v>0</v>
      </c>
      <c r="I382" s="352">
        <f>[2]BEVÉTEL!$EZ$89</f>
        <v>0</v>
      </c>
      <c r="J382" s="352">
        <f>[2]BEVÉTEL!$EX$127</f>
        <v>0</v>
      </c>
      <c r="K382" s="352">
        <f>[2]BEVÉTEL!$EY$127</f>
        <v>0</v>
      </c>
      <c r="L382" s="352">
        <f>[2]BEVÉTEL!$EZ$127</f>
        <v>0</v>
      </c>
      <c r="M382" s="352">
        <f>[2]BEVÉTEL!$EX$165</f>
        <v>0</v>
      </c>
      <c r="N382" s="352">
        <f>[2]BEVÉTEL!$EY$165</f>
        <v>0</v>
      </c>
      <c r="O382" s="352">
        <f>[2]BEVÉTEL!$EZ$165</f>
        <v>0</v>
      </c>
      <c r="P382" s="352">
        <f>[2]BEVÉTEL!$EX$241</f>
        <v>0</v>
      </c>
      <c r="Q382" s="352">
        <f>[2]BEVÉTEL!$EY$241</f>
        <v>0</v>
      </c>
      <c r="R382" s="352">
        <f>[2]BEVÉTEL!$EZ$241</f>
        <v>0</v>
      </c>
      <c r="S382" s="352"/>
      <c r="T382" s="352"/>
      <c r="U382" s="353"/>
      <c r="V382" s="469">
        <f t="shared" si="153"/>
        <v>0</v>
      </c>
      <c r="W382" s="385">
        <f t="shared" si="152"/>
        <v>0</v>
      </c>
      <c r="X382" s="470">
        <f t="shared" si="152"/>
        <v>0</v>
      </c>
    </row>
    <row r="383" spans="1:24" x14ac:dyDescent="0.2">
      <c r="A383" s="329"/>
      <c r="B383" s="553" t="s">
        <v>49</v>
      </c>
      <c r="C383" s="553"/>
      <c r="D383" s="361">
        <f>SUM(D380:D382,D374,D375,D377,D378)</f>
        <v>0</v>
      </c>
      <c r="E383" s="357">
        <f>SUM(E380:E382,E378,E377,E375,E374)</f>
        <v>0</v>
      </c>
      <c r="F383" s="373">
        <f>SUM(F380:F382,F378,F377,F375,F374)</f>
        <v>0</v>
      </c>
      <c r="G383" s="357">
        <f>SUM(G380:G382,G374,G375,G377,G378)</f>
        <v>0</v>
      </c>
      <c r="H383" s="357">
        <f>SUM(H380:H382,H378,H377,H375,H374)</f>
        <v>0</v>
      </c>
      <c r="I383" s="373">
        <f>SUM(I380:I382,I378,I377,I375,I374)</f>
        <v>0</v>
      </c>
      <c r="J383" s="357">
        <f>SUM(J380:J382,J374,J375,J377,J378)</f>
        <v>8253000</v>
      </c>
      <c r="K383" s="357">
        <f>SUM(K380:K382,K378,K377,K375,K374)</f>
        <v>0</v>
      </c>
      <c r="L383" s="373">
        <f>SUM(L380:L382,L378,L377,L375,L374)</f>
        <v>0</v>
      </c>
      <c r="M383" s="357">
        <f>SUM(M380:M382,M374,M375,M377,M378)</f>
        <v>0</v>
      </c>
      <c r="N383" s="357">
        <f>SUM(N380:N382,N378,N377,N375,N374)</f>
        <v>0</v>
      </c>
      <c r="O383" s="373">
        <f>SUM(O380:O382,O378,O377,O375,O374)</f>
        <v>0</v>
      </c>
      <c r="P383" s="357">
        <f>SUM(P380:P382,P374,P375,P377,P378)</f>
        <v>0</v>
      </c>
      <c r="Q383" s="357">
        <f>SUM(Q380:Q382,Q378,Q377,Q375,Q374)</f>
        <v>0</v>
      </c>
      <c r="R383" s="373">
        <f>SUM(R380:R382,R378,R377,R375,R374)</f>
        <v>0</v>
      </c>
      <c r="S383" s="357"/>
      <c r="T383" s="357"/>
      <c r="U383" s="362"/>
      <c r="V383" s="469">
        <f t="shared" si="153"/>
        <v>8253000</v>
      </c>
      <c r="W383" s="385">
        <f t="shared" si="152"/>
        <v>0</v>
      </c>
      <c r="X383" s="470">
        <f t="shared" si="152"/>
        <v>0</v>
      </c>
    </row>
    <row r="384" spans="1:24" ht="12.75" thickBot="1" x14ac:dyDescent="0.25">
      <c r="A384" s="329"/>
      <c r="B384" s="553" t="s">
        <v>93</v>
      </c>
      <c r="C384" s="553"/>
      <c r="D384" s="366">
        <f>SUM(D383,D371,D366)</f>
        <v>233000</v>
      </c>
      <c r="E384" s="364">
        <f>SUM(E383,E371,E366)</f>
        <v>0</v>
      </c>
      <c r="F384" s="374">
        <f>SUM(F366,F371,F383)</f>
        <v>0</v>
      </c>
      <c r="G384" s="364">
        <f>SUM(G383,G371,G366)</f>
        <v>0</v>
      </c>
      <c r="H384" s="364">
        <f>SUM(H383,H371,H366)</f>
        <v>0</v>
      </c>
      <c r="I384" s="374">
        <f>SUM(I366,I371,I383)</f>
        <v>0</v>
      </c>
      <c r="J384" s="364">
        <f>SUM(J383,J371,J366)</f>
        <v>8253000</v>
      </c>
      <c r="K384" s="364">
        <f>SUM(K383,K371,K366)</f>
        <v>0</v>
      </c>
      <c r="L384" s="374">
        <f>SUM(L366,L371,L383)</f>
        <v>0</v>
      </c>
      <c r="M384" s="364">
        <f>SUM(M383,M371,M366)</f>
        <v>0</v>
      </c>
      <c r="N384" s="364">
        <f>SUM(N383,N371,N366)</f>
        <v>0</v>
      </c>
      <c r="O384" s="374">
        <f>SUM(O366,O371,O383)</f>
        <v>0</v>
      </c>
      <c r="P384" s="364">
        <f>SUM(P383,P371,P366)</f>
        <v>0</v>
      </c>
      <c r="Q384" s="364">
        <f>SUM(Q383,Q371,Q366)</f>
        <v>0</v>
      </c>
      <c r="R384" s="374">
        <f>SUM(R366,R371,R383)</f>
        <v>0</v>
      </c>
      <c r="S384" s="364"/>
      <c r="T384" s="364"/>
      <c r="U384" s="365"/>
      <c r="V384" s="471">
        <f t="shared" si="153"/>
        <v>8486000</v>
      </c>
      <c r="W384" s="472">
        <f t="shared" si="152"/>
        <v>0</v>
      </c>
      <c r="X384" s="473">
        <f t="shared" si="152"/>
        <v>0</v>
      </c>
    </row>
    <row r="385" spans="1:25" s="381" customFormat="1" ht="30" customHeight="1" thickBot="1" x14ac:dyDescent="0.25">
      <c r="A385" s="293"/>
      <c r="B385" s="294"/>
      <c r="C385" s="294"/>
      <c r="D385" s="1071" t="s">
        <v>222</v>
      </c>
      <c r="E385" s="1072"/>
      <c r="F385" s="1072"/>
      <c r="G385" s="1072"/>
      <c r="H385" s="1072"/>
      <c r="I385" s="1072"/>
      <c r="J385" s="1072"/>
      <c r="K385" s="1072"/>
      <c r="L385" s="1072"/>
      <c r="M385" s="1072"/>
      <c r="N385" s="1072"/>
      <c r="O385" s="1072"/>
      <c r="P385" s="1072"/>
      <c r="Q385" s="1072"/>
      <c r="R385" s="1072"/>
      <c r="S385" s="1072"/>
      <c r="T385" s="1072"/>
      <c r="U385" s="1072"/>
      <c r="V385" s="1072"/>
      <c r="W385" s="1073"/>
      <c r="X385" s="347"/>
    </row>
    <row r="386" spans="1:25" ht="35.1" customHeight="1" x14ac:dyDescent="0.2">
      <c r="A386" s="287"/>
      <c r="B386" s="288"/>
      <c r="C386" s="296"/>
      <c r="D386" s="1063" t="s">
        <v>266</v>
      </c>
      <c r="E386" s="1064"/>
      <c r="F386" s="1064"/>
      <c r="G386" s="1065"/>
      <c r="H386" s="1063" t="s">
        <v>265</v>
      </c>
      <c r="I386" s="1064"/>
      <c r="J386" s="1064"/>
      <c r="K386" s="1066"/>
      <c r="L386" s="1067" t="s">
        <v>267</v>
      </c>
      <c r="M386" s="1064"/>
      <c r="N386" s="1064"/>
      <c r="O386" s="1065"/>
      <c r="P386" s="1063" t="s">
        <v>269</v>
      </c>
      <c r="Q386" s="1064"/>
      <c r="R386" s="1064"/>
      <c r="S386" s="1065"/>
      <c r="T386" s="1068" t="s">
        <v>9</v>
      </c>
      <c r="U386" s="1069"/>
      <c r="V386" s="1069"/>
      <c r="W386" s="1070"/>
    </row>
    <row r="387" spans="1:25" s="295" customFormat="1" ht="57.75" customHeight="1" x14ac:dyDescent="0.2">
      <c r="A387" s="289" t="s">
        <v>41</v>
      </c>
      <c r="B387" s="290" t="s">
        <v>111</v>
      </c>
      <c r="C387" s="298" t="s">
        <v>117</v>
      </c>
      <c r="D387" s="516" t="s">
        <v>134</v>
      </c>
      <c r="E387" s="514" t="s">
        <v>135</v>
      </c>
      <c r="F387" s="514" t="s">
        <v>136</v>
      </c>
      <c r="G387" s="543" t="s">
        <v>32</v>
      </c>
      <c r="H387" s="516" t="s">
        <v>134</v>
      </c>
      <c r="I387" s="514" t="s">
        <v>135</v>
      </c>
      <c r="J387" s="514" t="s">
        <v>136</v>
      </c>
      <c r="K387" s="544" t="s">
        <v>32</v>
      </c>
      <c r="L387" s="528" t="s">
        <v>134</v>
      </c>
      <c r="M387" s="514" t="s">
        <v>135</v>
      </c>
      <c r="N387" s="514" t="s">
        <v>136</v>
      </c>
      <c r="O387" s="543" t="s">
        <v>32</v>
      </c>
      <c r="P387" s="516" t="s">
        <v>134</v>
      </c>
      <c r="Q387" s="514" t="s">
        <v>135</v>
      </c>
      <c r="R387" s="514" t="s">
        <v>136</v>
      </c>
      <c r="S387" s="543" t="s">
        <v>32</v>
      </c>
      <c r="T387" s="533" t="s">
        <v>134</v>
      </c>
      <c r="U387" s="534" t="s">
        <v>135</v>
      </c>
      <c r="V387" s="534" t="s">
        <v>136</v>
      </c>
      <c r="W387" s="565" t="s">
        <v>32</v>
      </c>
      <c r="X387" s="563"/>
      <c r="Y387" s="564"/>
    </row>
    <row r="388" spans="1:25" x14ac:dyDescent="0.2">
      <c r="A388" s="329" t="s">
        <v>10</v>
      </c>
      <c r="B388" s="551" t="s">
        <v>54</v>
      </c>
      <c r="C388" s="551"/>
      <c r="D388" s="1079"/>
      <c r="E388" s="1080"/>
      <c r="F388" s="1080"/>
      <c r="G388" s="1081"/>
      <c r="H388" s="1079"/>
      <c r="I388" s="1080"/>
      <c r="J388" s="1080"/>
      <c r="K388" s="1081"/>
      <c r="L388" s="1079"/>
      <c r="M388" s="1080"/>
      <c r="N388" s="1080"/>
      <c r="O388" s="1081"/>
      <c r="P388" s="1079"/>
      <c r="Q388" s="1080"/>
      <c r="R388" s="1080"/>
      <c r="S388" s="1080"/>
      <c r="T388" s="1088"/>
      <c r="U388" s="1089"/>
      <c r="V388" s="1089"/>
      <c r="W388" s="1090"/>
    </row>
    <row r="389" spans="1:25" x14ac:dyDescent="0.2">
      <c r="A389" s="329">
        <v>1</v>
      </c>
      <c r="B389" s="551" t="s">
        <v>118</v>
      </c>
      <c r="C389" s="552" t="s">
        <v>119</v>
      </c>
      <c r="D389" s="354">
        <f>V216</f>
        <v>665547751</v>
      </c>
      <c r="E389" s="352">
        <f t="shared" ref="E389:F389" si="154">W216</f>
        <v>1618000</v>
      </c>
      <c r="F389" s="352">
        <f t="shared" si="154"/>
        <v>0</v>
      </c>
      <c r="G389" s="382">
        <f>SUM(D389:F389)</f>
        <v>667165751</v>
      </c>
      <c r="H389" s="354">
        <f>V361</f>
        <v>0</v>
      </c>
      <c r="I389" s="352">
        <f t="shared" ref="I389:J394" si="155">W361</f>
        <v>0</v>
      </c>
      <c r="J389" s="352">
        <f t="shared" si="155"/>
        <v>0</v>
      </c>
      <c r="K389" s="383">
        <f>SUM(H389:J389)</f>
        <v>0</v>
      </c>
      <c r="L389" s="356">
        <f>V332</f>
        <v>0</v>
      </c>
      <c r="M389" s="356">
        <f t="shared" ref="M389:N389" si="156">W332</f>
        <v>0</v>
      </c>
      <c r="N389" s="356">
        <f t="shared" si="156"/>
        <v>0</v>
      </c>
      <c r="O389" s="382">
        <f>SUM(L389:N389)</f>
        <v>0</v>
      </c>
      <c r="P389" s="354">
        <f>V274</f>
        <v>0</v>
      </c>
      <c r="Q389" s="352">
        <f t="shared" ref="Q389:R389" si="157">W274</f>
        <v>0</v>
      </c>
      <c r="R389" s="352">
        <f t="shared" si="157"/>
        <v>0</v>
      </c>
      <c r="S389" s="382">
        <f>SUM(P389:R389)</f>
        <v>0</v>
      </c>
      <c r="T389" s="469">
        <f t="shared" ref="T389:T393" si="158">L361+P361+T361+X361+L389+P389</f>
        <v>0</v>
      </c>
      <c r="U389" s="385">
        <f t="shared" ref="U389:U393" si="159">M361+Q361+U361+Y361+M389+Q389</f>
        <v>0</v>
      </c>
      <c r="V389" s="475">
        <f>SUM(S389:U389)</f>
        <v>0</v>
      </c>
      <c r="W389" s="476">
        <f>SUM(T389:V389)</f>
        <v>0</v>
      </c>
    </row>
    <row r="390" spans="1:25" x14ac:dyDescent="0.2">
      <c r="A390" s="329"/>
      <c r="B390" s="551" t="s">
        <v>120</v>
      </c>
      <c r="C390" s="552"/>
      <c r="D390" s="354">
        <f t="shared" ref="D390:D393" si="160">V217</f>
        <v>0</v>
      </c>
      <c r="E390" s="352">
        <f t="shared" ref="E390:E394" si="161">W217</f>
        <v>0</v>
      </c>
      <c r="F390" s="352">
        <f t="shared" ref="F390:F394" si="162">X217</f>
        <v>0</v>
      </c>
      <c r="G390" s="382">
        <f t="shared" ref="G390:G399" si="163">SUM(D390:F390)</f>
        <v>0</v>
      </c>
      <c r="H390" s="354">
        <f t="shared" ref="H390:H393" si="164">V362</f>
        <v>0</v>
      </c>
      <c r="I390" s="352">
        <f t="shared" si="155"/>
        <v>0</v>
      </c>
      <c r="J390" s="352">
        <f t="shared" si="155"/>
        <v>0</v>
      </c>
      <c r="K390" s="383">
        <f t="shared" ref="K390:K394" si="165">SUM(H390:J390)</f>
        <v>0</v>
      </c>
      <c r="L390" s="356">
        <f t="shared" ref="L390:L394" si="166">V333</f>
        <v>0</v>
      </c>
      <c r="M390" s="352">
        <f t="shared" ref="M390:M394" si="167">W333</f>
        <v>0</v>
      </c>
      <c r="N390" s="352">
        <f t="shared" ref="N390:N394" si="168">X333</f>
        <v>0</v>
      </c>
      <c r="O390" s="382">
        <f t="shared" ref="O390:O394" si="169">SUM(L390:N390)</f>
        <v>0</v>
      </c>
      <c r="P390" s="354">
        <f t="shared" ref="P390:P394" si="170">V275</f>
        <v>0</v>
      </c>
      <c r="Q390" s="352">
        <f t="shared" ref="Q390:Q394" si="171">W275</f>
        <v>0</v>
      </c>
      <c r="R390" s="352">
        <f t="shared" ref="R390:R394" si="172">X275</f>
        <v>0</v>
      </c>
      <c r="S390" s="382">
        <f t="shared" ref="S390:S394" si="173">SUM(P390:R390)</f>
        <v>0</v>
      </c>
      <c r="T390" s="469">
        <f t="shared" si="158"/>
        <v>0</v>
      </c>
      <c r="U390" s="385">
        <f t="shared" si="159"/>
        <v>0</v>
      </c>
      <c r="V390" s="475">
        <f t="shared" ref="V390:V393" si="174">SUM(S390:U390)</f>
        <v>0</v>
      </c>
      <c r="W390" s="476">
        <f t="shared" ref="W390:W394" si="175">SUM(T390:V390)</f>
        <v>0</v>
      </c>
    </row>
    <row r="391" spans="1:25" x14ac:dyDescent="0.2">
      <c r="A391" s="329">
        <v>2</v>
      </c>
      <c r="B391" s="551" t="s">
        <v>56</v>
      </c>
      <c r="C391" s="552" t="s">
        <v>121</v>
      </c>
      <c r="D391" s="354">
        <f t="shared" si="160"/>
        <v>80100000</v>
      </c>
      <c r="E391" s="352">
        <f t="shared" si="161"/>
        <v>0</v>
      </c>
      <c r="F391" s="352">
        <f t="shared" si="162"/>
        <v>0</v>
      </c>
      <c r="G391" s="382">
        <f t="shared" si="163"/>
        <v>80100000</v>
      </c>
      <c r="H391" s="354">
        <f t="shared" si="164"/>
        <v>0</v>
      </c>
      <c r="I391" s="352">
        <f t="shared" si="155"/>
        <v>0</v>
      </c>
      <c r="J391" s="352">
        <f t="shared" si="155"/>
        <v>0</v>
      </c>
      <c r="K391" s="383">
        <f t="shared" si="165"/>
        <v>0</v>
      </c>
      <c r="L391" s="356">
        <f t="shared" si="166"/>
        <v>0</v>
      </c>
      <c r="M391" s="352">
        <f t="shared" si="167"/>
        <v>0</v>
      </c>
      <c r="N391" s="352">
        <f t="shared" si="168"/>
        <v>0</v>
      </c>
      <c r="O391" s="382">
        <f t="shared" si="169"/>
        <v>0</v>
      </c>
      <c r="P391" s="354">
        <f t="shared" si="170"/>
        <v>0</v>
      </c>
      <c r="Q391" s="352">
        <f t="shared" si="171"/>
        <v>0</v>
      </c>
      <c r="R391" s="352">
        <f t="shared" si="172"/>
        <v>0</v>
      </c>
      <c r="S391" s="382">
        <f t="shared" si="173"/>
        <v>0</v>
      </c>
      <c r="T391" s="469">
        <f t="shared" si="158"/>
        <v>0</v>
      </c>
      <c r="U391" s="385">
        <f t="shared" si="159"/>
        <v>0</v>
      </c>
      <c r="V391" s="475">
        <f t="shared" si="174"/>
        <v>0</v>
      </c>
      <c r="W391" s="476">
        <f t="shared" si="175"/>
        <v>0</v>
      </c>
    </row>
    <row r="392" spans="1:25" x14ac:dyDescent="0.2">
      <c r="A392" s="329">
        <v>3</v>
      </c>
      <c r="B392" s="551" t="s">
        <v>122</v>
      </c>
      <c r="C392" s="552" t="s">
        <v>123</v>
      </c>
      <c r="D392" s="354">
        <f t="shared" si="160"/>
        <v>49500000</v>
      </c>
      <c r="E392" s="352">
        <f t="shared" si="161"/>
        <v>0</v>
      </c>
      <c r="F392" s="352">
        <f t="shared" si="162"/>
        <v>0</v>
      </c>
      <c r="G392" s="382">
        <f t="shared" si="163"/>
        <v>49500000</v>
      </c>
      <c r="H392" s="354">
        <f t="shared" si="164"/>
        <v>233000</v>
      </c>
      <c r="I392" s="352">
        <f t="shared" si="155"/>
        <v>0</v>
      </c>
      <c r="J392" s="352">
        <f t="shared" si="155"/>
        <v>0</v>
      </c>
      <c r="K392" s="383">
        <f t="shared" si="165"/>
        <v>233000</v>
      </c>
      <c r="L392" s="356">
        <f t="shared" si="166"/>
        <v>320000</v>
      </c>
      <c r="M392" s="352">
        <f t="shared" si="167"/>
        <v>0</v>
      </c>
      <c r="N392" s="352">
        <f t="shared" si="168"/>
        <v>0</v>
      </c>
      <c r="O392" s="382">
        <f t="shared" si="169"/>
        <v>320000</v>
      </c>
      <c r="P392" s="354">
        <f t="shared" si="170"/>
        <v>63599000</v>
      </c>
      <c r="Q392" s="352">
        <f t="shared" si="171"/>
        <v>0</v>
      </c>
      <c r="R392" s="352">
        <f t="shared" si="172"/>
        <v>0</v>
      </c>
      <c r="S392" s="382">
        <f t="shared" si="173"/>
        <v>63599000</v>
      </c>
      <c r="T392" s="469">
        <f t="shared" si="158"/>
        <v>63919000</v>
      </c>
      <c r="U392" s="385">
        <f t="shared" si="159"/>
        <v>0</v>
      </c>
      <c r="V392" s="475">
        <f t="shared" si="174"/>
        <v>127518000</v>
      </c>
      <c r="W392" s="476">
        <f t="shared" si="175"/>
        <v>191437000</v>
      </c>
    </row>
    <row r="393" spans="1:25" x14ac:dyDescent="0.2">
      <c r="A393" s="329">
        <v>4</v>
      </c>
      <c r="B393" s="551" t="s">
        <v>124</v>
      </c>
      <c r="C393" s="552" t="s">
        <v>125</v>
      </c>
      <c r="D393" s="354">
        <f t="shared" si="160"/>
        <v>0</v>
      </c>
      <c r="E393" s="352">
        <f t="shared" si="161"/>
        <v>300000</v>
      </c>
      <c r="F393" s="352">
        <f t="shared" si="162"/>
        <v>0</v>
      </c>
      <c r="G393" s="382">
        <f t="shared" si="163"/>
        <v>300000</v>
      </c>
      <c r="H393" s="354">
        <f t="shared" si="164"/>
        <v>0</v>
      </c>
      <c r="I393" s="352">
        <f t="shared" si="155"/>
        <v>0</v>
      </c>
      <c r="J393" s="352">
        <f t="shared" si="155"/>
        <v>0</v>
      </c>
      <c r="K393" s="383">
        <f t="shared" si="165"/>
        <v>0</v>
      </c>
      <c r="L393" s="356">
        <f t="shared" si="166"/>
        <v>0</v>
      </c>
      <c r="M393" s="352">
        <f t="shared" si="167"/>
        <v>0</v>
      </c>
      <c r="N393" s="352">
        <f t="shared" si="168"/>
        <v>0</v>
      </c>
      <c r="O393" s="382">
        <f t="shared" si="169"/>
        <v>0</v>
      </c>
      <c r="P393" s="354">
        <f t="shared" si="170"/>
        <v>0</v>
      </c>
      <c r="Q393" s="352">
        <f t="shared" si="171"/>
        <v>0</v>
      </c>
      <c r="R393" s="352">
        <f t="shared" si="172"/>
        <v>0</v>
      </c>
      <c r="S393" s="382">
        <f t="shared" si="173"/>
        <v>0</v>
      </c>
      <c r="T393" s="469">
        <f t="shared" si="158"/>
        <v>0</v>
      </c>
      <c r="U393" s="385">
        <f t="shared" si="159"/>
        <v>0</v>
      </c>
      <c r="V393" s="475">
        <f t="shared" si="174"/>
        <v>0</v>
      </c>
      <c r="W393" s="476">
        <f t="shared" si="175"/>
        <v>0</v>
      </c>
    </row>
    <row r="394" spans="1:25" s="360" customFormat="1" x14ac:dyDescent="0.2">
      <c r="A394" s="556"/>
      <c r="B394" s="553" t="s">
        <v>60</v>
      </c>
      <c r="C394" s="554"/>
      <c r="D394" s="354">
        <f>V221</f>
        <v>795147751</v>
      </c>
      <c r="E394" s="352">
        <f t="shared" si="161"/>
        <v>1918000</v>
      </c>
      <c r="F394" s="352">
        <f t="shared" si="162"/>
        <v>0</v>
      </c>
      <c r="G394" s="362">
        <f t="shared" si="163"/>
        <v>797065751</v>
      </c>
      <c r="H394" s="354">
        <f>V366</f>
        <v>233000</v>
      </c>
      <c r="I394" s="352">
        <f t="shared" si="155"/>
        <v>0</v>
      </c>
      <c r="J394" s="352">
        <f t="shared" si="155"/>
        <v>0</v>
      </c>
      <c r="K394" s="363">
        <f t="shared" si="165"/>
        <v>233000</v>
      </c>
      <c r="L394" s="356">
        <f t="shared" si="166"/>
        <v>320000</v>
      </c>
      <c r="M394" s="352">
        <f t="shared" si="167"/>
        <v>0</v>
      </c>
      <c r="N394" s="352">
        <f t="shared" si="168"/>
        <v>0</v>
      </c>
      <c r="O394" s="362">
        <f t="shared" si="169"/>
        <v>320000</v>
      </c>
      <c r="P394" s="354">
        <f t="shared" si="170"/>
        <v>63599000</v>
      </c>
      <c r="Q394" s="352">
        <f t="shared" si="171"/>
        <v>0</v>
      </c>
      <c r="R394" s="352">
        <f t="shared" si="172"/>
        <v>0</v>
      </c>
      <c r="S394" s="362">
        <f t="shared" si="173"/>
        <v>63599000</v>
      </c>
      <c r="T394" s="487">
        <f>P394+L394+H394+D394</f>
        <v>859299751</v>
      </c>
      <c r="U394" s="386">
        <f t="shared" ref="U394:V394" si="176">Q394+M394+I394+E394</f>
        <v>1918000</v>
      </c>
      <c r="V394" s="483">
        <f t="shared" si="176"/>
        <v>0</v>
      </c>
      <c r="W394" s="484">
        <f t="shared" si="175"/>
        <v>861217751</v>
      </c>
      <c r="X394" s="384"/>
    </row>
    <row r="395" spans="1:25" x14ac:dyDescent="0.2">
      <c r="A395" s="329" t="s">
        <v>50</v>
      </c>
      <c r="B395" s="551" t="s">
        <v>61</v>
      </c>
      <c r="C395" s="552"/>
      <c r="D395" s="1079"/>
      <c r="E395" s="1080"/>
      <c r="F395" s="1080"/>
      <c r="G395" s="1081"/>
      <c r="H395" s="1079"/>
      <c r="I395" s="1080"/>
      <c r="J395" s="1080"/>
      <c r="K395" s="1081"/>
      <c r="L395" s="1079"/>
      <c r="M395" s="1080"/>
      <c r="N395" s="1080"/>
      <c r="O395" s="1081"/>
      <c r="P395" s="1079"/>
      <c r="Q395" s="1080"/>
      <c r="R395" s="1080"/>
      <c r="S395" s="1080"/>
      <c r="T395" s="1091"/>
      <c r="U395" s="1092"/>
      <c r="V395" s="1092"/>
      <c r="W395" s="1093"/>
    </row>
    <row r="396" spans="1:25" ht="22.5" x14ac:dyDescent="0.2">
      <c r="A396" s="329">
        <v>5</v>
      </c>
      <c r="B396" s="551" t="s">
        <v>70</v>
      </c>
      <c r="C396" s="552" t="s">
        <v>126</v>
      </c>
      <c r="D396" s="354">
        <f>V223</f>
        <v>33652068</v>
      </c>
      <c r="E396" s="352">
        <f t="shared" ref="E396" si="177">W223</f>
        <v>116833301</v>
      </c>
      <c r="F396" s="352">
        <f t="shared" ref="F396" si="178">X223</f>
        <v>0</v>
      </c>
      <c r="G396" s="382">
        <f t="shared" si="163"/>
        <v>150485369</v>
      </c>
      <c r="H396" s="354">
        <f>V368</f>
        <v>0</v>
      </c>
      <c r="I396" s="352">
        <f t="shared" ref="I396:J399" si="179">W368</f>
        <v>0</v>
      </c>
      <c r="J396" s="352">
        <f t="shared" si="179"/>
        <v>0</v>
      </c>
      <c r="K396" s="383">
        <f t="shared" ref="K396:K399" si="180">SUM(H396:J396)</f>
        <v>0</v>
      </c>
      <c r="L396" s="356">
        <f t="shared" ref="L396" si="181">V339</f>
        <v>0</v>
      </c>
      <c r="M396" s="352">
        <f t="shared" ref="M396" si="182">W339</f>
        <v>0</v>
      </c>
      <c r="N396" s="352">
        <f t="shared" ref="N396" si="183">X339</f>
        <v>0</v>
      </c>
      <c r="O396" s="382">
        <f t="shared" ref="O396:O399" si="184">SUM(L396:N396)</f>
        <v>0</v>
      </c>
      <c r="P396" s="354">
        <f t="shared" ref="P396:P399" si="185">V281</f>
        <v>0</v>
      </c>
      <c r="Q396" s="352">
        <f t="shared" ref="Q396:Q399" si="186">W281</f>
        <v>0</v>
      </c>
      <c r="R396" s="352">
        <f t="shared" ref="R396:R399" si="187">X281</f>
        <v>0</v>
      </c>
      <c r="S396" s="382"/>
      <c r="T396" s="469">
        <f t="shared" ref="T396:T398" si="188">L368+P368+T368+X368+L396+P396</f>
        <v>0</v>
      </c>
      <c r="U396" s="385">
        <f t="shared" ref="U396:U398" si="189">M368+Q368+U368+Y368+M396+Q396</f>
        <v>0</v>
      </c>
      <c r="V396" s="385">
        <f t="shared" ref="V396:V398" si="190">N368+R368+V368+Z368+N396+R396</f>
        <v>0</v>
      </c>
      <c r="W396" s="476">
        <f t="shared" ref="W396:W399" si="191">SUM(T396:V396)</f>
        <v>0</v>
      </c>
    </row>
    <row r="397" spans="1:25" x14ac:dyDescent="0.2">
      <c r="A397" s="329">
        <v>6</v>
      </c>
      <c r="B397" s="551" t="s">
        <v>127</v>
      </c>
      <c r="C397" s="552" t="s">
        <v>128</v>
      </c>
      <c r="D397" s="354">
        <f t="shared" ref="D397:D399" si="192">V224</f>
        <v>0</v>
      </c>
      <c r="E397" s="352">
        <f t="shared" ref="E397:E399" si="193">W224</f>
        <v>0</v>
      </c>
      <c r="F397" s="352">
        <f t="shared" ref="F397:F399" si="194">X224</f>
        <v>0</v>
      </c>
      <c r="G397" s="382">
        <f t="shared" si="163"/>
        <v>0</v>
      </c>
      <c r="H397" s="354">
        <f t="shared" ref="H397" si="195">V369</f>
        <v>0</v>
      </c>
      <c r="I397" s="352">
        <f t="shared" si="179"/>
        <v>0</v>
      </c>
      <c r="J397" s="352">
        <f t="shared" si="179"/>
        <v>0</v>
      </c>
      <c r="K397" s="383">
        <f t="shared" si="180"/>
        <v>0</v>
      </c>
      <c r="L397" s="356">
        <f t="shared" ref="L397:L399" si="196">V340</f>
        <v>0</v>
      </c>
      <c r="M397" s="352">
        <f t="shared" ref="M397:M399" si="197">W340</f>
        <v>0</v>
      </c>
      <c r="N397" s="352">
        <f t="shared" ref="N397:N399" si="198">X340</f>
        <v>0</v>
      </c>
      <c r="O397" s="382">
        <f t="shared" si="184"/>
        <v>0</v>
      </c>
      <c r="P397" s="354">
        <f t="shared" si="185"/>
        <v>0</v>
      </c>
      <c r="Q397" s="352">
        <f t="shared" si="186"/>
        <v>0</v>
      </c>
      <c r="R397" s="352">
        <f t="shared" si="187"/>
        <v>0</v>
      </c>
      <c r="S397" s="382"/>
      <c r="T397" s="469">
        <f t="shared" si="188"/>
        <v>0</v>
      </c>
      <c r="U397" s="385">
        <f t="shared" si="189"/>
        <v>0</v>
      </c>
      <c r="V397" s="385">
        <f t="shared" si="190"/>
        <v>0</v>
      </c>
      <c r="W397" s="476">
        <f t="shared" si="191"/>
        <v>0</v>
      </c>
    </row>
    <row r="398" spans="1:25" ht="22.5" x14ac:dyDescent="0.2">
      <c r="A398" s="329">
        <v>7</v>
      </c>
      <c r="B398" s="551" t="s">
        <v>72</v>
      </c>
      <c r="C398" s="552" t="s">
        <v>129</v>
      </c>
      <c r="D398" s="354">
        <f t="shared" si="192"/>
        <v>10000000</v>
      </c>
      <c r="E398" s="352">
        <f t="shared" si="193"/>
        <v>0</v>
      </c>
      <c r="F398" s="352">
        <f t="shared" si="194"/>
        <v>0</v>
      </c>
      <c r="G398" s="382">
        <f t="shared" si="163"/>
        <v>10000000</v>
      </c>
      <c r="H398" s="354">
        <f>V370</f>
        <v>0</v>
      </c>
      <c r="I398" s="352">
        <f t="shared" si="179"/>
        <v>0</v>
      </c>
      <c r="J398" s="352">
        <f t="shared" si="179"/>
        <v>0</v>
      </c>
      <c r="K398" s="383">
        <f t="shared" si="180"/>
        <v>0</v>
      </c>
      <c r="L398" s="356">
        <f t="shared" si="196"/>
        <v>0</v>
      </c>
      <c r="M398" s="352">
        <f t="shared" si="197"/>
        <v>0</v>
      </c>
      <c r="N398" s="352">
        <f t="shared" si="198"/>
        <v>0</v>
      </c>
      <c r="O398" s="382">
        <f t="shared" si="184"/>
        <v>0</v>
      </c>
      <c r="P398" s="354">
        <f t="shared" si="185"/>
        <v>0</v>
      </c>
      <c r="Q398" s="352">
        <f t="shared" si="186"/>
        <v>0</v>
      </c>
      <c r="R398" s="352">
        <f t="shared" si="187"/>
        <v>0</v>
      </c>
      <c r="S398" s="382"/>
      <c r="T398" s="469">
        <f t="shared" si="188"/>
        <v>0</v>
      </c>
      <c r="U398" s="385">
        <f t="shared" si="189"/>
        <v>0</v>
      </c>
      <c r="V398" s="385">
        <f t="shared" si="190"/>
        <v>0</v>
      </c>
      <c r="W398" s="476">
        <f t="shared" si="191"/>
        <v>0</v>
      </c>
    </row>
    <row r="399" spans="1:25" s="360" customFormat="1" x14ac:dyDescent="0.2">
      <c r="A399" s="556"/>
      <c r="B399" s="553" t="s">
        <v>68</v>
      </c>
      <c r="C399" s="554"/>
      <c r="D399" s="354">
        <f t="shared" si="192"/>
        <v>43652068</v>
      </c>
      <c r="E399" s="352">
        <f t="shared" si="193"/>
        <v>116833301</v>
      </c>
      <c r="F399" s="352">
        <f t="shared" si="194"/>
        <v>0</v>
      </c>
      <c r="G399" s="362">
        <f t="shared" si="163"/>
        <v>160485369</v>
      </c>
      <c r="H399" s="354">
        <f t="shared" ref="H399" si="199">V371</f>
        <v>0</v>
      </c>
      <c r="I399" s="352">
        <f t="shared" si="179"/>
        <v>0</v>
      </c>
      <c r="J399" s="352">
        <f t="shared" si="179"/>
        <v>0</v>
      </c>
      <c r="K399" s="363">
        <f t="shared" si="180"/>
        <v>0</v>
      </c>
      <c r="L399" s="356">
        <f t="shared" si="196"/>
        <v>0</v>
      </c>
      <c r="M399" s="352">
        <f t="shared" si="197"/>
        <v>0</v>
      </c>
      <c r="N399" s="352">
        <f t="shared" si="198"/>
        <v>0</v>
      </c>
      <c r="O399" s="362">
        <f t="shared" si="184"/>
        <v>0</v>
      </c>
      <c r="P399" s="354">
        <f t="shared" si="185"/>
        <v>0</v>
      </c>
      <c r="Q399" s="352">
        <f t="shared" si="186"/>
        <v>0</v>
      </c>
      <c r="R399" s="352">
        <f t="shared" si="187"/>
        <v>0</v>
      </c>
      <c r="S399" s="362"/>
      <c r="T399" s="487">
        <f>P399+L399+H399+D399</f>
        <v>43652068</v>
      </c>
      <c r="U399" s="386">
        <f t="shared" ref="U399" si="200">Q399+M399+I399+E399</f>
        <v>116833301</v>
      </c>
      <c r="V399" s="483">
        <f t="shared" ref="V399" si="201">R399+N399+J399+F399</f>
        <v>0</v>
      </c>
      <c r="W399" s="484">
        <f t="shared" si="191"/>
        <v>160485369</v>
      </c>
      <c r="X399" s="384"/>
    </row>
    <row r="400" spans="1:25" x14ac:dyDescent="0.2">
      <c r="A400" s="329" t="s">
        <v>52</v>
      </c>
      <c r="B400" s="551" t="s">
        <v>84</v>
      </c>
      <c r="C400" s="552"/>
      <c r="D400" s="1032"/>
      <c r="E400" s="1033"/>
      <c r="F400" s="1033"/>
      <c r="G400" s="1054"/>
      <c r="H400" s="1032"/>
      <c r="I400" s="1033"/>
      <c r="J400" s="1033"/>
      <c r="K400" s="1034"/>
      <c r="L400" s="1074"/>
      <c r="M400" s="1033"/>
      <c r="N400" s="1033"/>
      <c r="O400" s="1054"/>
      <c r="P400" s="1075"/>
      <c r="Q400" s="1076"/>
      <c r="R400" s="1076"/>
      <c r="S400" s="1076"/>
      <c r="T400" s="1096"/>
      <c r="U400" s="1097"/>
      <c r="V400" s="1097"/>
      <c r="W400" s="1098"/>
    </row>
    <row r="401" spans="1:24" x14ac:dyDescent="0.2">
      <c r="A401" s="329"/>
      <c r="B401" s="551" t="s">
        <v>79</v>
      </c>
      <c r="C401" s="552"/>
      <c r="D401" s="1032"/>
      <c r="E401" s="1033"/>
      <c r="F401" s="1033"/>
      <c r="G401" s="1054"/>
      <c r="H401" s="1032"/>
      <c r="I401" s="1033"/>
      <c r="J401" s="1033"/>
      <c r="K401" s="1034"/>
      <c r="L401" s="1074"/>
      <c r="M401" s="1033"/>
      <c r="N401" s="1033"/>
      <c r="O401" s="1054"/>
      <c r="P401" s="1077"/>
      <c r="Q401" s="1078"/>
      <c r="R401" s="1078"/>
      <c r="S401" s="1078"/>
      <c r="T401" s="1099"/>
      <c r="U401" s="1100"/>
      <c r="V401" s="1100"/>
      <c r="W401" s="1101"/>
    </row>
    <row r="402" spans="1:24" x14ac:dyDescent="0.2">
      <c r="A402" s="329">
        <v>8</v>
      </c>
      <c r="B402" s="551" t="s">
        <v>77</v>
      </c>
      <c r="C402" s="552" t="s">
        <v>130</v>
      </c>
      <c r="D402" s="354">
        <f t="shared" ref="D402" si="202">V229</f>
        <v>51667000</v>
      </c>
      <c r="E402" s="352">
        <f t="shared" ref="E402" si="203">W229</f>
        <v>0</v>
      </c>
      <c r="F402" s="352">
        <f t="shared" ref="F402" si="204">X229</f>
        <v>0</v>
      </c>
      <c r="G402" s="382">
        <f t="shared" ref="G402:G403" si="205">SUM(D402:F402)</f>
        <v>51667000</v>
      </c>
      <c r="H402" s="354">
        <f>V374</f>
        <v>8253000</v>
      </c>
      <c r="I402" s="352">
        <f t="shared" ref="I402:J403" si="206">W374</f>
        <v>0</v>
      </c>
      <c r="J402" s="352">
        <f t="shared" si="206"/>
        <v>0</v>
      </c>
      <c r="K402" s="383">
        <f>SUM(H402:J402)</f>
        <v>8253000</v>
      </c>
      <c r="L402" s="356">
        <f t="shared" ref="L402:L403" si="207">V345</f>
        <v>63000</v>
      </c>
      <c r="M402" s="352">
        <f t="shared" ref="M402:M403" si="208">W345</f>
        <v>0</v>
      </c>
      <c r="N402" s="352">
        <f t="shared" ref="N402:N403" si="209">X345</f>
        <v>0</v>
      </c>
      <c r="O402" s="382">
        <f>SUM(L402:N402)</f>
        <v>63000</v>
      </c>
      <c r="P402" s="354">
        <f t="shared" ref="P402:P403" si="210">V287</f>
        <v>173000</v>
      </c>
      <c r="Q402" s="352">
        <f t="shared" ref="Q402:Q403" si="211">W287</f>
        <v>0</v>
      </c>
      <c r="R402" s="352">
        <f t="shared" ref="R402:R403" si="212">X287</f>
        <v>0</v>
      </c>
      <c r="S402" s="382">
        <f>SUM(P402:R402)</f>
        <v>173000</v>
      </c>
      <c r="T402" s="469">
        <f t="shared" ref="T402:T403" si="213">L374+P374+T374+X374+L402+P402</f>
        <v>236000</v>
      </c>
      <c r="U402" s="385">
        <f t="shared" ref="U402:U403" si="214">M374+Q374+U374+Y374+M402+Q402</f>
        <v>0</v>
      </c>
      <c r="V402" s="385">
        <f t="shared" ref="V402:V403" si="215">N374+R374+V374+Z374+N402+R402</f>
        <v>8253000</v>
      </c>
      <c r="W402" s="476">
        <f t="shared" ref="W402:W403" si="216">SUM(T402:V402)</f>
        <v>8489000</v>
      </c>
    </row>
    <row r="403" spans="1:24" x14ac:dyDescent="0.2">
      <c r="A403" s="329">
        <v>9</v>
      </c>
      <c r="B403" s="551" t="s">
        <v>78</v>
      </c>
      <c r="C403" s="552" t="s">
        <v>130</v>
      </c>
      <c r="D403" s="354">
        <f t="shared" ref="D403" si="217">V230</f>
        <v>0</v>
      </c>
      <c r="E403" s="352">
        <f t="shared" ref="E403" si="218">W230</f>
        <v>0</v>
      </c>
      <c r="F403" s="352">
        <f t="shared" ref="F403" si="219">X230</f>
        <v>0</v>
      </c>
      <c r="G403" s="382">
        <f t="shared" si="205"/>
        <v>0</v>
      </c>
      <c r="H403" s="354">
        <f t="shared" ref="H403" si="220">V375</f>
        <v>0</v>
      </c>
      <c r="I403" s="352">
        <f t="shared" si="206"/>
        <v>0</v>
      </c>
      <c r="J403" s="352">
        <f t="shared" si="206"/>
        <v>0</v>
      </c>
      <c r="K403" s="383">
        <f>SUM(H403:J403)</f>
        <v>0</v>
      </c>
      <c r="L403" s="356">
        <f t="shared" si="207"/>
        <v>0</v>
      </c>
      <c r="M403" s="352">
        <f t="shared" si="208"/>
        <v>0</v>
      </c>
      <c r="N403" s="352">
        <f t="shared" si="209"/>
        <v>0</v>
      </c>
      <c r="O403" s="382">
        <f>SUM(L403:N403)</f>
        <v>0</v>
      </c>
      <c r="P403" s="354">
        <f t="shared" si="210"/>
        <v>0</v>
      </c>
      <c r="Q403" s="352">
        <f t="shared" si="211"/>
        <v>0</v>
      </c>
      <c r="R403" s="352">
        <f t="shared" si="212"/>
        <v>0</v>
      </c>
      <c r="S403" s="382">
        <f>SUM(P403:R403)</f>
        <v>0</v>
      </c>
      <c r="T403" s="469">
        <f t="shared" si="213"/>
        <v>0</v>
      </c>
      <c r="U403" s="385">
        <f t="shared" si="214"/>
        <v>0</v>
      </c>
      <c r="V403" s="385">
        <f t="shared" si="215"/>
        <v>0</v>
      </c>
      <c r="W403" s="476">
        <f t="shared" si="216"/>
        <v>0</v>
      </c>
    </row>
    <row r="404" spans="1:24" ht="22.5" customHeight="1" x14ac:dyDescent="0.2">
      <c r="A404" s="329"/>
      <c r="B404" s="551" t="s">
        <v>80</v>
      </c>
      <c r="C404" s="552"/>
      <c r="D404" s="1032"/>
      <c r="E404" s="1033"/>
      <c r="F404" s="1033"/>
      <c r="G404" s="1054"/>
      <c r="H404" s="1032"/>
      <c r="I404" s="1033"/>
      <c r="J404" s="1033"/>
      <c r="K404" s="1034"/>
      <c r="L404" s="1074"/>
      <c r="M404" s="1033"/>
      <c r="N404" s="1033"/>
      <c r="O404" s="1054"/>
      <c r="P404" s="1079"/>
      <c r="Q404" s="1080"/>
      <c r="R404" s="1080"/>
      <c r="S404" s="1080"/>
      <c r="T404" s="1091"/>
      <c r="U404" s="1092"/>
      <c r="V404" s="1092"/>
      <c r="W404" s="1093"/>
    </row>
    <row r="405" spans="1:24" x14ac:dyDescent="0.2">
      <c r="A405" s="329">
        <v>10</v>
      </c>
      <c r="B405" s="551" t="s">
        <v>77</v>
      </c>
      <c r="C405" s="552" t="s">
        <v>130</v>
      </c>
      <c r="D405" s="354">
        <f t="shared" ref="D405:D406" si="221">V232</f>
        <v>0</v>
      </c>
      <c r="E405" s="352">
        <f t="shared" ref="E405:E406" si="222">W232</f>
        <v>0</v>
      </c>
      <c r="F405" s="352">
        <f t="shared" ref="F405:F406" si="223">X232</f>
        <v>0</v>
      </c>
      <c r="G405" s="382">
        <f t="shared" ref="G405:G411" si="224">SUM(D405:F405)</f>
        <v>0</v>
      </c>
      <c r="H405" s="354">
        <f>V377</f>
        <v>0</v>
      </c>
      <c r="I405" s="352">
        <f t="shared" ref="I405:J406" si="225">W377</f>
        <v>0</v>
      </c>
      <c r="J405" s="352">
        <f t="shared" si="225"/>
        <v>0</v>
      </c>
      <c r="K405" s="383">
        <f t="shared" ref="K405:K406" si="226">SUM(H405:J405)</f>
        <v>0</v>
      </c>
      <c r="L405" s="356">
        <f t="shared" ref="L405:L406" si="227">V348</f>
        <v>0</v>
      </c>
      <c r="M405" s="352">
        <f t="shared" ref="M405:M406" si="228">W348</f>
        <v>0</v>
      </c>
      <c r="N405" s="352">
        <f t="shared" ref="N405:N406" si="229">X348</f>
        <v>0</v>
      </c>
      <c r="O405" s="382">
        <f t="shared" ref="O405:O406" si="230">SUM(L405:N405)</f>
        <v>0</v>
      </c>
      <c r="P405" s="354">
        <f t="shared" ref="P405:P406" si="231">V290</f>
        <v>0</v>
      </c>
      <c r="Q405" s="352">
        <f t="shared" ref="Q405:Q406" si="232">W290</f>
        <v>0</v>
      </c>
      <c r="R405" s="352">
        <f t="shared" ref="R405:R406" si="233">X290</f>
        <v>0</v>
      </c>
      <c r="S405" s="382">
        <f t="shared" ref="S405:S406" si="234">SUM(P405:R405)</f>
        <v>0</v>
      </c>
      <c r="T405" s="469">
        <f t="shared" ref="T405:T406" si="235">L377+P377+T377+X377+L405+P405</f>
        <v>0</v>
      </c>
      <c r="U405" s="385">
        <f t="shared" ref="U405:U406" si="236">M377+Q377+U377+Y377+M405+Q405</f>
        <v>0</v>
      </c>
      <c r="V405" s="385">
        <f t="shared" ref="V405:V406" si="237">N377+R377+V377+Z377+N405+R405</f>
        <v>0</v>
      </c>
      <c r="W405" s="476">
        <f t="shared" ref="W405" si="238">SUM(T405:V405)</f>
        <v>0</v>
      </c>
    </row>
    <row r="406" spans="1:24" x14ac:dyDescent="0.2">
      <c r="A406" s="329">
        <v>11</v>
      </c>
      <c r="B406" s="551" t="s">
        <v>78</v>
      </c>
      <c r="C406" s="552" t="s">
        <v>130</v>
      </c>
      <c r="D406" s="354">
        <f t="shared" si="221"/>
        <v>0</v>
      </c>
      <c r="E406" s="352">
        <f t="shared" si="222"/>
        <v>0</v>
      </c>
      <c r="F406" s="352">
        <f t="shared" si="223"/>
        <v>0</v>
      </c>
      <c r="G406" s="382">
        <f t="shared" si="224"/>
        <v>0</v>
      </c>
      <c r="H406" s="354">
        <f t="shared" ref="H406" si="239">V378</f>
        <v>0</v>
      </c>
      <c r="I406" s="352">
        <f t="shared" si="225"/>
        <v>0</v>
      </c>
      <c r="J406" s="352">
        <f t="shared" si="225"/>
        <v>0</v>
      </c>
      <c r="K406" s="383">
        <f t="shared" si="226"/>
        <v>0</v>
      </c>
      <c r="L406" s="356">
        <f t="shared" si="227"/>
        <v>0</v>
      </c>
      <c r="M406" s="352">
        <f t="shared" si="228"/>
        <v>0</v>
      </c>
      <c r="N406" s="352">
        <f t="shared" si="229"/>
        <v>0</v>
      </c>
      <c r="O406" s="382">
        <f t="shared" si="230"/>
        <v>0</v>
      </c>
      <c r="P406" s="354">
        <f t="shared" si="231"/>
        <v>0</v>
      </c>
      <c r="Q406" s="352">
        <f t="shared" si="232"/>
        <v>0</v>
      </c>
      <c r="R406" s="352">
        <f t="shared" si="233"/>
        <v>0</v>
      </c>
      <c r="S406" s="382">
        <f t="shared" si="234"/>
        <v>0</v>
      </c>
      <c r="T406" s="469">
        <f t="shared" si="235"/>
        <v>0</v>
      </c>
      <c r="U406" s="385">
        <f t="shared" si="236"/>
        <v>0</v>
      </c>
      <c r="V406" s="385">
        <f t="shared" si="237"/>
        <v>0</v>
      </c>
      <c r="W406" s="476">
        <f t="shared" ref="W406" si="240">SUM(T406:V406)</f>
        <v>0</v>
      </c>
    </row>
    <row r="407" spans="1:24" x14ac:dyDescent="0.2">
      <c r="A407" s="329"/>
      <c r="B407" s="551" t="s">
        <v>81</v>
      </c>
      <c r="C407" s="552"/>
      <c r="D407" s="1032"/>
      <c r="E407" s="1033"/>
      <c r="F407" s="1033"/>
      <c r="G407" s="382">
        <f t="shared" si="224"/>
        <v>0</v>
      </c>
      <c r="H407" s="1079"/>
      <c r="I407" s="1080"/>
      <c r="J407" s="1080"/>
      <c r="K407" s="1081"/>
      <c r="L407" s="1079"/>
      <c r="M407" s="1080"/>
      <c r="N407" s="1080"/>
      <c r="O407" s="1081"/>
      <c r="P407" s="1079"/>
      <c r="Q407" s="1080"/>
      <c r="R407" s="1080"/>
      <c r="S407" s="1080"/>
      <c r="T407" s="1091"/>
      <c r="U407" s="1092"/>
      <c r="V407" s="1092"/>
      <c r="W407" s="1093"/>
    </row>
    <row r="408" spans="1:24" x14ac:dyDescent="0.2">
      <c r="A408" s="329">
        <v>12</v>
      </c>
      <c r="B408" s="551" t="s">
        <v>131</v>
      </c>
      <c r="C408" s="552" t="s">
        <v>137</v>
      </c>
      <c r="D408" s="354">
        <f t="shared" ref="D408:D411" si="241">V235</f>
        <v>0</v>
      </c>
      <c r="E408" s="352">
        <f t="shared" ref="E408:E411" si="242">W235</f>
        <v>0</v>
      </c>
      <c r="F408" s="352">
        <f t="shared" ref="F408:F411" si="243">X235</f>
        <v>0</v>
      </c>
      <c r="G408" s="382">
        <f t="shared" si="224"/>
        <v>0</v>
      </c>
      <c r="H408" s="354">
        <f>V380</f>
        <v>0</v>
      </c>
      <c r="I408" s="352">
        <f t="shared" ref="I408:J412" si="244">W380</f>
        <v>0</v>
      </c>
      <c r="J408" s="352">
        <f t="shared" si="244"/>
        <v>0</v>
      </c>
      <c r="K408" s="383">
        <f t="shared" ref="K408:K411" si="245">SUM(H408:J408)</f>
        <v>0</v>
      </c>
      <c r="L408" s="356">
        <f t="shared" ref="L408:L409" si="246">V351</f>
        <v>0</v>
      </c>
      <c r="M408" s="352">
        <f t="shared" ref="M408:M409" si="247">W351</f>
        <v>0</v>
      </c>
      <c r="N408" s="352">
        <f t="shared" ref="N408:N409" si="248">X351</f>
        <v>0</v>
      </c>
      <c r="O408" s="382">
        <f t="shared" ref="O408:O411" si="249">SUM(L408:N408)</f>
        <v>0</v>
      </c>
      <c r="P408" s="354">
        <f t="shared" ref="P408:P409" si="250">V293</f>
        <v>0</v>
      </c>
      <c r="Q408" s="352">
        <f t="shared" ref="Q408:Q409" si="251">W293</f>
        <v>0</v>
      </c>
      <c r="R408" s="352">
        <f t="shared" ref="R408:R409" si="252">X293</f>
        <v>0</v>
      </c>
      <c r="S408" s="382">
        <f t="shared" ref="S408:S411" si="253">SUM(P408:R408)</f>
        <v>0</v>
      </c>
      <c r="T408" s="469">
        <f t="shared" ref="T408:T410" si="254">L380+P380+T380+X380+L408+P408</f>
        <v>0</v>
      </c>
      <c r="U408" s="385">
        <f t="shared" ref="U408:U410" si="255">M380+Q380+U380+Y380+M408+Q408</f>
        <v>0</v>
      </c>
      <c r="V408" s="385">
        <f t="shared" ref="V408:V410" si="256">N380+R380+V380+Z380+N408+R408</f>
        <v>0</v>
      </c>
      <c r="W408" s="476">
        <f t="shared" ref="W408:W411" si="257">SUM(T408:V408)</f>
        <v>0</v>
      </c>
    </row>
    <row r="409" spans="1:24" x14ac:dyDescent="0.2">
      <c r="A409" s="329">
        <v>13</v>
      </c>
      <c r="B409" s="551" t="s">
        <v>75</v>
      </c>
      <c r="C409" s="552" t="s">
        <v>138</v>
      </c>
      <c r="D409" s="354">
        <f t="shared" si="241"/>
        <v>0</v>
      </c>
      <c r="E409" s="352">
        <f t="shared" si="242"/>
        <v>0</v>
      </c>
      <c r="F409" s="352">
        <f t="shared" si="243"/>
        <v>0</v>
      </c>
      <c r="G409" s="382">
        <f t="shared" si="224"/>
        <v>0</v>
      </c>
      <c r="H409" s="354">
        <f t="shared" ref="H409:H412" si="258">V381</f>
        <v>0</v>
      </c>
      <c r="I409" s="352">
        <f t="shared" si="244"/>
        <v>0</v>
      </c>
      <c r="J409" s="352">
        <f t="shared" si="244"/>
        <v>0</v>
      </c>
      <c r="K409" s="383">
        <f t="shared" si="245"/>
        <v>0</v>
      </c>
      <c r="L409" s="356">
        <f t="shared" si="246"/>
        <v>0</v>
      </c>
      <c r="M409" s="352">
        <f t="shared" si="247"/>
        <v>0</v>
      </c>
      <c r="N409" s="352">
        <f t="shared" si="248"/>
        <v>0</v>
      </c>
      <c r="O409" s="382">
        <f t="shared" si="249"/>
        <v>0</v>
      </c>
      <c r="P409" s="354">
        <f t="shared" si="250"/>
        <v>0</v>
      </c>
      <c r="Q409" s="352">
        <f t="shared" si="251"/>
        <v>0</v>
      </c>
      <c r="R409" s="352">
        <f t="shared" si="252"/>
        <v>0</v>
      </c>
      <c r="S409" s="382">
        <f t="shared" si="253"/>
        <v>0</v>
      </c>
      <c r="T409" s="469">
        <f t="shared" si="254"/>
        <v>0</v>
      </c>
      <c r="U409" s="385">
        <f t="shared" si="255"/>
        <v>0</v>
      </c>
      <c r="V409" s="385">
        <f t="shared" si="256"/>
        <v>0</v>
      </c>
      <c r="W409" s="476">
        <f t="shared" si="257"/>
        <v>0</v>
      </c>
    </row>
    <row r="410" spans="1:24" x14ac:dyDescent="0.2">
      <c r="A410" s="329">
        <v>14</v>
      </c>
      <c r="B410" s="551" t="s">
        <v>132</v>
      </c>
      <c r="C410" s="555" t="s">
        <v>139</v>
      </c>
      <c r="D410" s="354">
        <f t="shared" si="241"/>
        <v>0</v>
      </c>
      <c r="E410" s="352">
        <f t="shared" si="242"/>
        <v>0</v>
      </c>
      <c r="F410" s="352">
        <f t="shared" si="243"/>
        <v>0</v>
      </c>
      <c r="G410" s="382">
        <f t="shared" si="224"/>
        <v>0</v>
      </c>
      <c r="H410" s="354">
        <f t="shared" si="258"/>
        <v>0</v>
      </c>
      <c r="I410" s="352">
        <f t="shared" si="244"/>
        <v>0</v>
      </c>
      <c r="J410" s="352">
        <f t="shared" si="244"/>
        <v>0</v>
      </c>
      <c r="K410" s="383">
        <f t="shared" si="245"/>
        <v>0</v>
      </c>
      <c r="L410" s="356">
        <f t="shared" ref="L410:L411" si="259">V353</f>
        <v>0</v>
      </c>
      <c r="M410" s="352">
        <f t="shared" ref="M410:M411" si="260">W353</f>
        <v>0</v>
      </c>
      <c r="N410" s="352">
        <f t="shared" ref="N410:N411" si="261">X353</f>
        <v>0</v>
      </c>
      <c r="O410" s="382">
        <f t="shared" si="249"/>
        <v>0</v>
      </c>
      <c r="P410" s="354">
        <f t="shared" ref="P410:P411" si="262">V295</f>
        <v>0</v>
      </c>
      <c r="Q410" s="352">
        <f t="shared" ref="Q410:Q411" si="263">W295</f>
        <v>0</v>
      </c>
      <c r="R410" s="352">
        <f t="shared" ref="R410:R411" si="264">X295</f>
        <v>0</v>
      </c>
      <c r="S410" s="382">
        <f t="shared" si="253"/>
        <v>0</v>
      </c>
      <c r="T410" s="469">
        <f t="shared" si="254"/>
        <v>0</v>
      </c>
      <c r="U410" s="385">
        <f t="shared" si="255"/>
        <v>0</v>
      </c>
      <c r="V410" s="385">
        <f t="shared" si="256"/>
        <v>0</v>
      </c>
      <c r="W410" s="476">
        <f t="shared" si="257"/>
        <v>0</v>
      </c>
    </row>
    <row r="411" spans="1:24" s="360" customFormat="1" x14ac:dyDescent="0.2">
      <c r="A411" s="556"/>
      <c r="B411" s="553" t="s">
        <v>49</v>
      </c>
      <c r="C411" s="553"/>
      <c r="D411" s="354">
        <f t="shared" si="241"/>
        <v>51667000</v>
      </c>
      <c r="E411" s="352">
        <f t="shared" si="242"/>
        <v>0</v>
      </c>
      <c r="F411" s="352">
        <f t="shared" si="243"/>
        <v>0</v>
      </c>
      <c r="G411" s="362">
        <f t="shared" si="224"/>
        <v>51667000</v>
      </c>
      <c r="H411" s="354">
        <f t="shared" si="258"/>
        <v>8253000</v>
      </c>
      <c r="I411" s="352">
        <f t="shared" si="244"/>
        <v>0</v>
      </c>
      <c r="J411" s="352">
        <f t="shared" si="244"/>
        <v>0</v>
      </c>
      <c r="K411" s="363">
        <f t="shared" si="245"/>
        <v>8253000</v>
      </c>
      <c r="L411" s="356">
        <f t="shared" si="259"/>
        <v>63000</v>
      </c>
      <c r="M411" s="352">
        <f t="shared" si="260"/>
        <v>0</v>
      </c>
      <c r="N411" s="352">
        <f t="shared" si="261"/>
        <v>0</v>
      </c>
      <c r="O411" s="362">
        <f t="shared" si="249"/>
        <v>63000</v>
      </c>
      <c r="P411" s="354">
        <f t="shared" si="262"/>
        <v>173000</v>
      </c>
      <c r="Q411" s="352">
        <f t="shared" si="263"/>
        <v>0</v>
      </c>
      <c r="R411" s="352">
        <f t="shared" si="264"/>
        <v>0</v>
      </c>
      <c r="S411" s="362">
        <f t="shared" si="253"/>
        <v>173000</v>
      </c>
      <c r="T411" s="487">
        <f>P411+L411+H411+D411</f>
        <v>60156000</v>
      </c>
      <c r="U411" s="386">
        <f t="shared" ref="U411" si="265">Q411+M411+I411+E411</f>
        <v>0</v>
      </c>
      <c r="V411" s="483">
        <f t="shared" ref="V411" si="266">R411+N411+J411+F411</f>
        <v>0</v>
      </c>
      <c r="W411" s="484">
        <f t="shared" si="257"/>
        <v>60156000</v>
      </c>
      <c r="X411" s="384"/>
    </row>
    <row r="412" spans="1:24" ht="12.75" thickBot="1" x14ac:dyDescent="0.25">
      <c r="A412" s="329"/>
      <c r="B412" s="553" t="s">
        <v>93</v>
      </c>
      <c r="C412" s="553"/>
      <c r="D412" s="387">
        <f t="shared" ref="D412" si="267">V239</f>
        <v>890466819</v>
      </c>
      <c r="E412" s="388">
        <f t="shared" ref="E412" si="268">W239</f>
        <v>118751301</v>
      </c>
      <c r="F412" s="388">
        <f t="shared" ref="F412" si="269">X239</f>
        <v>0</v>
      </c>
      <c r="G412" s="365">
        <f>SUM(D412:F412)</f>
        <v>1009218120</v>
      </c>
      <c r="H412" s="387">
        <f t="shared" si="258"/>
        <v>8486000</v>
      </c>
      <c r="I412" s="388">
        <f t="shared" si="244"/>
        <v>0</v>
      </c>
      <c r="J412" s="388">
        <f t="shared" si="244"/>
        <v>0</v>
      </c>
      <c r="K412" s="367">
        <f>SUM(H412:J412)</f>
        <v>8486000</v>
      </c>
      <c r="L412" s="389">
        <f t="shared" ref="L412" si="270">V355</f>
        <v>383000</v>
      </c>
      <c r="M412" s="388">
        <f t="shared" ref="M412" si="271">W355</f>
        <v>0</v>
      </c>
      <c r="N412" s="388">
        <f t="shared" ref="N412" si="272">X355</f>
        <v>0</v>
      </c>
      <c r="O412" s="365">
        <f>SUM(L412:N412)</f>
        <v>383000</v>
      </c>
      <c r="P412" s="387">
        <f t="shared" ref="P412" si="273">V297</f>
        <v>63772000</v>
      </c>
      <c r="Q412" s="388">
        <f t="shared" ref="Q412" si="274">W297</f>
        <v>0</v>
      </c>
      <c r="R412" s="388">
        <f t="shared" ref="R412" si="275">X297</f>
        <v>0</v>
      </c>
      <c r="S412" s="365">
        <f>SUM(P412:R412)</f>
        <v>63772000</v>
      </c>
      <c r="T412" s="488">
        <f>P412+L412+H412+D412</f>
        <v>963107819</v>
      </c>
      <c r="U412" s="485">
        <f t="shared" ref="U412" si="276">Q412+M412+I412+E412</f>
        <v>118751301</v>
      </c>
      <c r="V412" s="572">
        <f t="shared" ref="V412" si="277">R412+N412+J412+F412</f>
        <v>0</v>
      </c>
      <c r="W412" s="486">
        <f>SUM(T412:V412)</f>
        <v>1081859120</v>
      </c>
    </row>
  </sheetData>
  <sheetProtection algorithmName="SHA-512" hashValue="qUV48AmbjuFGNTxbDzaIw5SF9r2fCTTmLg1OfB2JFpk6n3AGWCnoCKKLbmQ2e8re1X6ntuF3k7eL6nOb6zP+DA==" saltValue="8WUoAa/tgUK0Aan5GgKN7A==" spinCount="100000" sheet="1" objects="1" scenarios="1"/>
  <mergeCells count="697">
    <mergeCell ref="A1:X1"/>
    <mergeCell ref="A3:X3"/>
    <mergeCell ref="A5:X5"/>
    <mergeCell ref="A7:X7"/>
    <mergeCell ref="D329:F329"/>
    <mergeCell ref="G329:I329"/>
    <mergeCell ref="J329:L329"/>
    <mergeCell ref="M329:O329"/>
    <mergeCell ref="P329:R329"/>
    <mergeCell ref="V328:X329"/>
    <mergeCell ref="D270:F270"/>
    <mergeCell ref="G270:I270"/>
    <mergeCell ref="J270:L270"/>
    <mergeCell ref="M270:O270"/>
    <mergeCell ref="P270:R270"/>
    <mergeCell ref="S270:U270"/>
    <mergeCell ref="V270:X271"/>
    <mergeCell ref="D271:F271"/>
    <mergeCell ref="G271:I271"/>
    <mergeCell ref="J271:L271"/>
    <mergeCell ref="M271:O271"/>
    <mergeCell ref="V273:X273"/>
    <mergeCell ref="D280:F280"/>
    <mergeCell ref="G280:I280"/>
    <mergeCell ref="A2:Q2"/>
    <mergeCell ref="A4:J4"/>
    <mergeCell ref="A6:J6"/>
    <mergeCell ref="C269:C270"/>
    <mergeCell ref="D269:X269"/>
    <mergeCell ref="V215:X215"/>
    <mergeCell ref="D213:F213"/>
    <mergeCell ref="G213:I213"/>
    <mergeCell ref="J213:L213"/>
    <mergeCell ref="M213:O213"/>
    <mergeCell ref="P213:R213"/>
    <mergeCell ref="S213:U213"/>
    <mergeCell ref="S234:U234"/>
    <mergeCell ref="V234:X234"/>
    <mergeCell ref="D240:X240"/>
    <mergeCell ref="P241:R241"/>
    <mergeCell ref="M231:O231"/>
    <mergeCell ref="P231:R231"/>
    <mergeCell ref="S231:U231"/>
    <mergeCell ref="V222:X222"/>
    <mergeCell ref="D227:F228"/>
    <mergeCell ref="G227:I228"/>
    <mergeCell ref="J227:L228"/>
    <mergeCell ref="M227:O228"/>
    <mergeCell ref="V331:X331"/>
    <mergeCell ref="P338:R338"/>
    <mergeCell ref="V338:X338"/>
    <mergeCell ref="D331:F331"/>
    <mergeCell ref="G331:I331"/>
    <mergeCell ref="J331:L331"/>
    <mergeCell ref="M331:O331"/>
    <mergeCell ref="P331:R331"/>
    <mergeCell ref="S331:U331"/>
    <mergeCell ref="M338:O338"/>
    <mergeCell ref="J357:L357"/>
    <mergeCell ref="M357:O357"/>
    <mergeCell ref="T400:W401"/>
    <mergeCell ref="T404:W404"/>
    <mergeCell ref="T407:W407"/>
    <mergeCell ref="C356:C357"/>
    <mergeCell ref="M41:O41"/>
    <mergeCell ref="P41:R41"/>
    <mergeCell ref="C240:C241"/>
    <mergeCell ref="C298:C299"/>
    <mergeCell ref="C327:C328"/>
    <mergeCell ref="S338:U338"/>
    <mergeCell ref="S350:U350"/>
    <mergeCell ref="S347:U347"/>
    <mergeCell ref="J222:L222"/>
    <mergeCell ref="M222:O222"/>
    <mergeCell ref="P222:R222"/>
    <mergeCell ref="S222:U222"/>
    <mergeCell ref="D215:F215"/>
    <mergeCell ref="G215:I215"/>
    <mergeCell ref="J215:L215"/>
    <mergeCell ref="M215:O215"/>
    <mergeCell ref="P215:R215"/>
    <mergeCell ref="S215:U215"/>
    <mergeCell ref="D356:X356"/>
    <mergeCell ref="D234:F234"/>
    <mergeCell ref="G234:I234"/>
    <mergeCell ref="J205:L205"/>
    <mergeCell ref="M205:O205"/>
    <mergeCell ref="P205:R205"/>
    <mergeCell ref="D395:G395"/>
    <mergeCell ref="D388:G388"/>
    <mergeCell ref="H388:K388"/>
    <mergeCell ref="H395:K395"/>
    <mergeCell ref="L388:O388"/>
    <mergeCell ref="L395:O395"/>
    <mergeCell ref="J234:L234"/>
    <mergeCell ref="M234:O234"/>
    <mergeCell ref="P234:R234"/>
    <mergeCell ref="D285:F286"/>
    <mergeCell ref="G285:I286"/>
    <mergeCell ref="J285:L286"/>
    <mergeCell ref="M285:O286"/>
    <mergeCell ref="P285:R286"/>
    <mergeCell ref="D357:F357"/>
    <mergeCell ref="G357:I357"/>
    <mergeCell ref="D205:F205"/>
    <mergeCell ref="G205:I205"/>
    <mergeCell ref="P227:R228"/>
    <mergeCell ref="S227:U228"/>
    <mergeCell ref="V227:X228"/>
    <mergeCell ref="D222:F222"/>
    <mergeCell ref="G222:I222"/>
    <mergeCell ref="D231:F231"/>
    <mergeCell ref="G231:I231"/>
    <mergeCell ref="J231:L231"/>
    <mergeCell ref="V231:X231"/>
    <mergeCell ref="S205:U205"/>
    <mergeCell ref="V205:X205"/>
    <mergeCell ref="G244:I244"/>
    <mergeCell ref="S285:U286"/>
    <mergeCell ref="V285:X286"/>
    <mergeCell ref="M289:O289"/>
    <mergeCell ref="P289:R289"/>
    <mergeCell ref="S289:U289"/>
    <mergeCell ref="V289:X289"/>
    <mergeCell ref="P271:R271"/>
    <mergeCell ref="S271:U271"/>
    <mergeCell ref="J280:L280"/>
    <mergeCell ref="M280:O280"/>
    <mergeCell ref="P280:R280"/>
    <mergeCell ref="S280:U280"/>
    <mergeCell ref="V280:X280"/>
    <mergeCell ref="S251:U251"/>
    <mergeCell ref="S260:U260"/>
    <mergeCell ref="S263:U263"/>
    <mergeCell ref="M273:O273"/>
    <mergeCell ref="P263:R263"/>
    <mergeCell ref="V263:X263"/>
    <mergeCell ref="P273:R273"/>
    <mergeCell ref="S273:U273"/>
    <mergeCell ref="M292:O292"/>
    <mergeCell ref="P292:R292"/>
    <mergeCell ref="S292:U292"/>
    <mergeCell ref="V292:X292"/>
    <mergeCell ref="C211:C212"/>
    <mergeCell ref="D211:X211"/>
    <mergeCell ref="D212:F212"/>
    <mergeCell ref="G212:I212"/>
    <mergeCell ref="J212:L212"/>
    <mergeCell ref="M212:O212"/>
    <mergeCell ref="P212:R212"/>
    <mergeCell ref="S212:U212"/>
    <mergeCell ref="V212:X213"/>
    <mergeCell ref="G251:I251"/>
    <mergeCell ref="G263:I263"/>
    <mergeCell ref="J242:L242"/>
    <mergeCell ref="J244:L244"/>
    <mergeCell ref="J251:L251"/>
    <mergeCell ref="J256:L257"/>
    <mergeCell ref="J260:L260"/>
    <mergeCell ref="J263:L263"/>
    <mergeCell ref="V242:X242"/>
    <mergeCell ref="D244:F244"/>
    <mergeCell ref="D251:F251"/>
    <mergeCell ref="P202:R202"/>
    <mergeCell ref="S202:U202"/>
    <mergeCell ref="V202:X202"/>
    <mergeCell ref="C182:C183"/>
    <mergeCell ref="D182:X182"/>
    <mergeCell ref="J183:L183"/>
    <mergeCell ref="M183:O183"/>
    <mergeCell ref="P183:R183"/>
    <mergeCell ref="S183:U183"/>
    <mergeCell ref="V183:X183"/>
    <mergeCell ref="D186:F186"/>
    <mergeCell ref="G186:I186"/>
    <mergeCell ref="V186:X186"/>
    <mergeCell ref="V184:X184"/>
    <mergeCell ref="D198:F199"/>
    <mergeCell ref="G198:I199"/>
    <mergeCell ref="V198:X199"/>
    <mergeCell ref="P193:R193"/>
    <mergeCell ref="S193:U193"/>
    <mergeCell ref="V193:X193"/>
    <mergeCell ref="G164:I164"/>
    <mergeCell ref="J164:L164"/>
    <mergeCell ref="M164:O164"/>
    <mergeCell ref="P164:R164"/>
    <mergeCell ref="S164:U164"/>
    <mergeCell ref="D202:F202"/>
    <mergeCell ref="G202:I202"/>
    <mergeCell ref="S186:U186"/>
    <mergeCell ref="J184:L184"/>
    <mergeCell ref="M184:O184"/>
    <mergeCell ref="P184:R184"/>
    <mergeCell ref="S184:U184"/>
    <mergeCell ref="J198:L199"/>
    <mergeCell ref="M198:O199"/>
    <mergeCell ref="P198:R199"/>
    <mergeCell ref="S198:U199"/>
    <mergeCell ref="P176:R176"/>
    <mergeCell ref="P169:R170"/>
    <mergeCell ref="S169:U170"/>
    <mergeCell ref="J202:L202"/>
    <mergeCell ref="D193:F193"/>
    <mergeCell ref="G193:I193"/>
    <mergeCell ref="J193:L193"/>
    <mergeCell ref="M193:O193"/>
    <mergeCell ref="D169:F170"/>
    <mergeCell ref="D184:F184"/>
    <mergeCell ref="G184:I184"/>
    <mergeCell ref="D176:F176"/>
    <mergeCell ref="G173:I173"/>
    <mergeCell ref="J173:L173"/>
    <mergeCell ref="M173:O173"/>
    <mergeCell ref="G169:I170"/>
    <mergeCell ref="J169:L170"/>
    <mergeCell ref="M169:O170"/>
    <mergeCell ref="V173:X173"/>
    <mergeCell ref="J186:L186"/>
    <mergeCell ref="M186:O186"/>
    <mergeCell ref="P186:R186"/>
    <mergeCell ref="P395:S395"/>
    <mergeCell ref="P388:S388"/>
    <mergeCell ref="J358:L358"/>
    <mergeCell ref="M358:O358"/>
    <mergeCell ref="P358:R358"/>
    <mergeCell ref="V379:X379"/>
    <mergeCell ref="S358:U358"/>
    <mergeCell ref="M367:O367"/>
    <mergeCell ref="V360:X360"/>
    <mergeCell ref="J367:L367"/>
    <mergeCell ref="V357:X358"/>
    <mergeCell ref="P357:R357"/>
    <mergeCell ref="T388:W388"/>
    <mergeCell ref="T395:W395"/>
    <mergeCell ref="V367:X367"/>
    <mergeCell ref="S360:U360"/>
    <mergeCell ref="S367:U367"/>
    <mergeCell ref="S357:U357"/>
    <mergeCell ref="M321:O321"/>
    <mergeCell ref="M202:O202"/>
    <mergeCell ref="D407:F407"/>
    <mergeCell ref="D400:G401"/>
    <mergeCell ref="H400:K401"/>
    <mergeCell ref="L400:O401"/>
    <mergeCell ref="P400:S401"/>
    <mergeCell ref="D404:G404"/>
    <mergeCell ref="H404:K404"/>
    <mergeCell ref="L404:O404"/>
    <mergeCell ref="P404:S404"/>
    <mergeCell ref="P407:S407"/>
    <mergeCell ref="H407:K407"/>
    <mergeCell ref="L407:O407"/>
    <mergeCell ref="G360:I360"/>
    <mergeCell ref="J360:L360"/>
    <mergeCell ref="M360:O360"/>
    <mergeCell ref="P360:R360"/>
    <mergeCell ref="D358:F358"/>
    <mergeCell ref="M376:O376"/>
    <mergeCell ref="P367:R367"/>
    <mergeCell ref="P376:R376"/>
    <mergeCell ref="M372:O373"/>
    <mergeCell ref="P372:R373"/>
    <mergeCell ref="D367:F367"/>
    <mergeCell ref="G367:I367"/>
    <mergeCell ref="D386:G386"/>
    <mergeCell ref="H386:K386"/>
    <mergeCell ref="L386:O386"/>
    <mergeCell ref="P386:S386"/>
    <mergeCell ref="S372:U373"/>
    <mergeCell ref="D379:F379"/>
    <mergeCell ref="G358:I358"/>
    <mergeCell ref="G379:I379"/>
    <mergeCell ref="J379:L379"/>
    <mergeCell ref="M379:O379"/>
    <mergeCell ref="P379:R379"/>
    <mergeCell ref="S376:U376"/>
    <mergeCell ref="S379:U379"/>
    <mergeCell ref="T386:W386"/>
    <mergeCell ref="D385:W385"/>
    <mergeCell ref="V372:X373"/>
    <mergeCell ref="D376:F376"/>
    <mergeCell ref="G376:I376"/>
    <mergeCell ref="J376:L376"/>
    <mergeCell ref="V376:X376"/>
    <mergeCell ref="D372:F373"/>
    <mergeCell ref="G372:I373"/>
    <mergeCell ref="J372:L373"/>
    <mergeCell ref="D360:F360"/>
    <mergeCell ref="D350:F350"/>
    <mergeCell ref="G350:I350"/>
    <mergeCell ref="J350:L350"/>
    <mergeCell ref="V350:X350"/>
    <mergeCell ref="D347:F347"/>
    <mergeCell ref="G347:I347"/>
    <mergeCell ref="J347:L347"/>
    <mergeCell ref="P347:R347"/>
    <mergeCell ref="V347:X347"/>
    <mergeCell ref="M350:O350"/>
    <mergeCell ref="P350:R350"/>
    <mergeCell ref="M347:O347"/>
    <mergeCell ref="P321:R321"/>
    <mergeCell ref="D343:F344"/>
    <mergeCell ref="G343:I344"/>
    <mergeCell ref="J343:L344"/>
    <mergeCell ref="M343:O344"/>
    <mergeCell ref="P343:R344"/>
    <mergeCell ref="D327:X327"/>
    <mergeCell ref="D328:F328"/>
    <mergeCell ref="G328:I328"/>
    <mergeCell ref="J328:L328"/>
    <mergeCell ref="M328:O328"/>
    <mergeCell ref="P328:R328"/>
    <mergeCell ref="S328:U328"/>
    <mergeCell ref="D321:F321"/>
    <mergeCell ref="V321:X321"/>
    <mergeCell ref="G321:I321"/>
    <mergeCell ref="J321:L321"/>
    <mergeCell ref="S321:U321"/>
    <mergeCell ref="V343:X344"/>
    <mergeCell ref="S343:U344"/>
    <mergeCell ref="S329:U329"/>
    <mergeCell ref="D338:F338"/>
    <mergeCell ref="G338:I338"/>
    <mergeCell ref="J338:L338"/>
    <mergeCell ref="D314:F315"/>
    <mergeCell ref="G314:I315"/>
    <mergeCell ref="J314:L315"/>
    <mergeCell ref="M314:O315"/>
    <mergeCell ref="P314:R315"/>
    <mergeCell ref="S314:U315"/>
    <mergeCell ref="V314:X315"/>
    <mergeCell ref="D318:F318"/>
    <mergeCell ref="V318:X318"/>
    <mergeCell ref="G318:I318"/>
    <mergeCell ref="J318:L318"/>
    <mergeCell ref="S318:U318"/>
    <mergeCell ref="M318:O318"/>
    <mergeCell ref="P318:R318"/>
    <mergeCell ref="V302:X302"/>
    <mergeCell ref="D309:F309"/>
    <mergeCell ref="V309:X309"/>
    <mergeCell ref="G309:I309"/>
    <mergeCell ref="J309:L309"/>
    <mergeCell ref="S309:U309"/>
    <mergeCell ref="V300:X300"/>
    <mergeCell ref="M309:O309"/>
    <mergeCell ref="P309:R309"/>
    <mergeCell ref="D302:F302"/>
    <mergeCell ref="G302:I302"/>
    <mergeCell ref="J302:L302"/>
    <mergeCell ref="M302:O302"/>
    <mergeCell ref="P302:R302"/>
    <mergeCell ref="S302:U302"/>
    <mergeCell ref="D300:F300"/>
    <mergeCell ref="G300:I300"/>
    <mergeCell ref="J300:L300"/>
    <mergeCell ref="M300:O300"/>
    <mergeCell ref="P300:R300"/>
    <mergeCell ref="S300:U300"/>
    <mergeCell ref="D298:X298"/>
    <mergeCell ref="D299:F299"/>
    <mergeCell ref="G299:I299"/>
    <mergeCell ref="J299:L299"/>
    <mergeCell ref="M299:O299"/>
    <mergeCell ref="P299:R299"/>
    <mergeCell ref="S299:U299"/>
    <mergeCell ref="S256:U257"/>
    <mergeCell ref="D256:F257"/>
    <mergeCell ref="D260:F260"/>
    <mergeCell ref="D263:F263"/>
    <mergeCell ref="G256:I257"/>
    <mergeCell ref="G260:I260"/>
    <mergeCell ref="D289:F289"/>
    <mergeCell ref="G289:I289"/>
    <mergeCell ref="J289:L289"/>
    <mergeCell ref="D292:F292"/>
    <mergeCell ref="G292:I292"/>
    <mergeCell ref="J292:L292"/>
    <mergeCell ref="D273:F273"/>
    <mergeCell ref="G273:I273"/>
    <mergeCell ref="J273:L273"/>
    <mergeCell ref="V299:X299"/>
    <mergeCell ref="M263:O263"/>
    <mergeCell ref="D242:F242"/>
    <mergeCell ref="M242:O242"/>
    <mergeCell ref="P242:R242"/>
    <mergeCell ref="M260:O260"/>
    <mergeCell ref="P260:R260"/>
    <mergeCell ref="V241:X241"/>
    <mergeCell ref="D241:F241"/>
    <mergeCell ref="J241:L241"/>
    <mergeCell ref="S241:U241"/>
    <mergeCell ref="G241:I241"/>
    <mergeCell ref="V260:X260"/>
    <mergeCell ref="M256:O257"/>
    <mergeCell ref="P256:R257"/>
    <mergeCell ref="V256:X257"/>
    <mergeCell ref="S244:U244"/>
    <mergeCell ref="G242:I242"/>
    <mergeCell ref="S242:U242"/>
    <mergeCell ref="P244:R244"/>
    <mergeCell ref="V244:X244"/>
    <mergeCell ref="M251:O251"/>
    <mergeCell ref="P251:R251"/>
    <mergeCell ref="V251:X251"/>
    <mergeCell ref="M244:O244"/>
    <mergeCell ref="M241:O241"/>
    <mergeCell ref="J135:L135"/>
    <mergeCell ref="M135:O135"/>
    <mergeCell ref="J140:L141"/>
    <mergeCell ref="M140:O141"/>
    <mergeCell ref="D153:X153"/>
    <mergeCell ref="S135:U135"/>
    <mergeCell ref="V135:X135"/>
    <mergeCell ref="P135:R135"/>
    <mergeCell ref="D164:F164"/>
    <mergeCell ref="J144:L144"/>
    <mergeCell ref="M144:O144"/>
    <mergeCell ref="J147:L147"/>
    <mergeCell ref="M147:O147"/>
    <mergeCell ref="S140:U141"/>
    <mergeCell ref="V140:X141"/>
    <mergeCell ref="P154:R154"/>
    <mergeCell ref="S154:U154"/>
    <mergeCell ref="V154:X154"/>
    <mergeCell ref="S144:U144"/>
    <mergeCell ref="S147:U147"/>
    <mergeCell ref="V144:X144"/>
    <mergeCell ref="V147:X147"/>
    <mergeCell ref="P140:R141"/>
    <mergeCell ref="P144:R144"/>
    <mergeCell ref="V169:X170"/>
    <mergeCell ref="D183:F183"/>
    <mergeCell ref="G183:I183"/>
    <mergeCell ref="D173:F173"/>
    <mergeCell ref="P173:R173"/>
    <mergeCell ref="D157:F157"/>
    <mergeCell ref="G155:I155"/>
    <mergeCell ref="J155:L155"/>
    <mergeCell ref="M155:O155"/>
    <mergeCell ref="P155:R155"/>
    <mergeCell ref="S155:U155"/>
    <mergeCell ref="S157:U157"/>
    <mergeCell ref="V155:X155"/>
    <mergeCell ref="G157:I157"/>
    <mergeCell ref="J157:L157"/>
    <mergeCell ref="M157:O157"/>
    <mergeCell ref="P157:R157"/>
    <mergeCell ref="S176:U176"/>
    <mergeCell ref="V176:X176"/>
    <mergeCell ref="G176:I176"/>
    <mergeCell ref="J176:L176"/>
    <mergeCell ref="M176:O176"/>
    <mergeCell ref="V164:X164"/>
    <mergeCell ref="S173:U173"/>
    <mergeCell ref="P147:R147"/>
    <mergeCell ref="G154:I154"/>
    <mergeCell ref="J154:L154"/>
    <mergeCell ref="M154:O154"/>
    <mergeCell ref="V157:X157"/>
    <mergeCell ref="C153:C154"/>
    <mergeCell ref="D147:F147"/>
    <mergeCell ref="G147:I147"/>
    <mergeCell ref="D144:F144"/>
    <mergeCell ref="G135:I135"/>
    <mergeCell ref="D140:F141"/>
    <mergeCell ref="G140:I141"/>
    <mergeCell ref="D135:F135"/>
    <mergeCell ref="D155:F155"/>
    <mergeCell ref="D154:F154"/>
    <mergeCell ref="G144:I144"/>
    <mergeCell ref="G125:I125"/>
    <mergeCell ref="D128:F128"/>
    <mergeCell ref="G128:I128"/>
    <mergeCell ref="G126:I126"/>
    <mergeCell ref="D125:F125"/>
    <mergeCell ref="D126:F126"/>
    <mergeCell ref="C124:C125"/>
    <mergeCell ref="D124:X124"/>
    <mergeCell ref="J125:L125"/>
    <mergeCell ref="M125:O125"/>
    <mergeCell ref="P125:R125"/>
    <mergeCell ref="S125:U125"/>
    <mergeCell ref="V125:X125"/>
    <mergeCell ref="J126:L126"/>
    <mergeCell ref="M126:O126"/>
    <mergeCell ref="P126:R126"/>
    <mergeCell ref="S126:U126"/>
    <mergeCell ref="V126:X126"/>
    <mergeCell ref="V128:X128"/>
    <mergeCell ref="V111:X112"/>
    <mergeCell ref="V115:X115"/>
    <mergeCell ref="V118:X118"/>
    <mergeCell ref="D99:F99"/>
    <mergeCell ref="G99:I99"/>
    <mergeCell ref="V106:X106"/>
    <mergeCell ref="D111:F112"/>
    <mergeCell ref="G111:I112"/>
    <mergeCell ref="D118:F118"/>
    <mergeCell ref="G118:I118"/>
    <mergeCell ref="G115:I115"/>
    <mergeCell ref="J115:L115"/>
    <mergeCell ref="M115:O115"/>
    <mergeCell ref="P115:R115"/>
    <mergeCell ref="S115:U115"/>
    <mergeCell ref="D115:F115"/>
    <mergeCell ref="J118:L118"/>
    <mergeCell ref="M118:O118"/>
    <mergeCell ref="P118:R118"/>
    <mergeCell ref="S118:U118"/>
    <mergeCell ref="J111:L112"/>
    <mergeCell ref="M111:O112"/>
    <mergeCell ref="P111:R112"/>
    <mergeCell ref="P106:R106"/>
    <mergeCell ref="S106:U106"/>
    <mergeCell ref="D106:F106"/>
    <mergeCell ref="G97:I97"/>
    <mergeCell ref="D96:F96"/>
    <mergeCell ref="G96:I96"/>
    <mergeCell ref="J128:L128"/>
    <mergeCell ref="M128:O128"/>
    <mergeCell ref="P128:R128"/>
    <mergeCell ref="S128:U128"/>
    <mergeCell ref="S111:U112"/>
    <mergeCell ref="P96:R96"/>
    <mergeCell ref="P97:R97"/>
    <mergeCell ref="S82:U83"/>
    <mergeCell ref="V82:X83"/>
    <mergeCell ref="J77:L77"/>
    <mergeCell ref="M77:O77"/>
    <mergeCell ref="P77:R77"/>
    <mergeCell ref="S77:U77"/>
    <mergeCell ref="V77:X77"/>
    <mergeCell ref="D97:F97"/>
    <mergeCell ref="G106:I106"/>
    <mergeCell ref="D95:X95"/>
    <mergeCell ref="J96:L96"/>
    <mergeCell ref="M96:O96"/>
    <mergeCell ref="S96:U96"/>
    <mergeCell ref="J97:L97"/>
    <mergeCell ref="M97:O97"/>
    <mergeCell ref="S97:U97"/>
    <mergeCell ref="V97:X97"/>
    <mergeCell ref="J99:L99"/>
    <mergeCell ref="M99:O99"/>
    <mergeCell ref="P99:R99"/>
    <mergeCell ref="S99:U99"/>
    <mergeCell ref="V99:X99"/>
    <mergeCell ref="J106:L106"/>
    <mergeCell ref="M106:O106"/>
    <mergeCell ref="J89:L89"/>
    <mergeCell ref="M89:O89"/>
    <mergeCell ref="P89:R89"/>
    <mergeCell ref="S89:U89"/>
    <mergeCell ref="V89:X89"/>
    <mergeCell ref="V96:X96"/>
    <mergeCell ref="S68:U68"/>
    <mergeCell ref="V68:X68"/>
    <mergeCell ref="D77:F77"/>
    <mergeCell ref="G68:I68"/>
    <mergeCell ref="J86:L86"/>
    <mergeCell ref="M86:O86"/>
    <mergeCell ref="P86:R86"/>
    <mergeCell ref="S86:U86"/>
    <mergeCell ref="V86:X86"/>
    <mergeCell ref="G86:I86"/>
    <mergeCell ref="J70:L70"/>
    <mergeCell ref="M70:O70"/>
    <mergeCell ref="P70:R70"/>
    <mergeCell ref="S70:U70"/>
    <mergeCell ref="V70:X70"/>
    <mergeCell ref="J82:L83"/>
    <mergeCell ref="M82:O83"/>
    <mergeCell ref="P82:R83"/>
    <mergeCell ref="P60:R60"/>
    <mergeCell ref="S60:U60"/>
    <mergeCell ref="V60:X60"/>
    <mergeCell ref="D67:F67"/>
    <mergeCell ref="G67:I67"/>
    <mergeCell ref="D70:F70"/>
    <mergeCell ref="G70:I70"/>
    <mergeCell ref="C95:C96"/>
    <mergeCell ref="D89:F89"/>
    <mergeCell ref="G89:I89"/>
    <mergeCell ref="D86:F86"/>
    <mergeCell ref="G77:I77"/>
    <mergeCell ref="D82:F83"/>
    <mergeCell ref="G82:I83"/>
    <mergeCell ref="C66:C67"/>
    <mergeCell ref="D66:X66"/>
    <mergeCell ref="J67:L67"/>
    <mergeCell ref="M67:O67"/>
    <mergeCell ref="P67:R67"/>
    <mergeCell ref="S67:U67"/>
    <mergeCell ref="V67:X67"/>
    <mergeCell ref="J68:L68"/>
    <mergeCell ref="M68:O68"/>
    <mergeCell ref="P68:R68"/>
    <mergeCell ref="V28:X28"/>
    <mergeCell ref="J39:L39"/>
    <mergeCell ref="M39:O39"/>
    <mergeCell ref="P39:R39"/>
    <mergeCell ref="S39:U39"/>
    <mergeCell ref="V39:X39"/>
    <mergeCell ref="D68:F68"/>
    <mergeCell ref="J53:L54"/>
    <mergeCell ref="M53:O54"/>
    <mergeCell ref="P53:R54"/>
    <mergeCell ref="S53:U54"/>
    <mergeCell ref="V53:X54"/>
    <mergeCell ref="D60:F60"/>
    <mergeCell ref="G60:I60"/>
    <mergeCell ref="J48:L48"/>
    <mergeCell ref="M48:O48"/>
    <mergeCell ref="P48:R48"/>
    <mergeCell ref="S48:U48"/>
    <mergeCell ref="V48:X48"/>
    <mergeCell ref="G57:I57"/>
    <mergeCell ref="J57:L57"/>
    <mergeCell ref="M57:O57"/>
    <mergeCell ref="J60:L60"/>
    <mergeCell ref="M60:O60"/>
    <mergeCell ref="J31:L31"/>
    <mergeCell ref="M31:O31"/>
    <mergeCell ref="V31:X31"/>
    <mergeCell ref="D53:F54"/>
    <mergeCell ref="G53:I54"/>
    <mergeCell ref="J41:L41"/>
    <mergeCell ref="S41:U41"/>
    <mergeCell ref="V41:X41"/>
    <mergeCell ref="S57:U57"/>
    <mergeCell ref="V57:X57"/>
    <mergeCell ref="D48:F48"/>
    <mergeCell ref="G39:I39"/>
    <mergeCell ref="P57:R57"/>
    <mergeCell ref="D57:F57"/>
    <mergeCell ref="G48:I48"/>
    <mergeCell ref="D41:F41"/>
    <mergeCell ref="G41:I41"/>
    <mergeCell ref="P24:R25"/>
    <mergeCell ref="S19:U19"/>
    <mergeCell ref="S24:U25"/>
    <mergeCell ref="D28:F28"/>
    <mergeCell ref="G28:I28"/>
    <mergeCell ref="J28:L28"/>
    <mergeCell ref="M28:O28"/>
    <mergeCell ref="D39:F39"/>
    <mergeCell ref="D24:F25"/>
    <mergeCell ref="G24:I25"/>
    <mergeCell ref="J24:L25"/>
    <mergeCell ref="M24:O25"/>
    <mergeCell ref="D37:X37"/>
    <mergeCell ref="J38:L38"/>
    <mergeCell ref="M38:O38"/>
    <mergeCell ref="P38:R38"/>
    <mergeCell ref="S38:U38"/>
    <mergeCell ref="V38:X38"/>
    <mergeCell ref="P28:R28"/>
    <mergeCell ref="P31:R31"/>
    <mergeCell ref="S28:U28"/>
    <mergeCell ref="S31:U31"/>
    <mergeCell ref="D31:F31"/>
    <mergeCell ref="G31:I31"/>
    <mergeCell ref="P12:R12"/>
    <mergeCell ref="S10:U10"/>
    <mergeCell ref="S12:U12"/>
    <mergeCell ref="D19:F19"/>
    <mergeCell ref="G19:I19"/>
    <mergeCell ref="J19:L19"/>
    <mergeCell ref="M19:O19"/>
    <mergeCell ref="V19:X19"/>
    <mergeCell ref="P19:R19"/>
    <mergeCell ref="C8:C9"/>
    <mergeCell ref="D8:X8"/>
    <mergeCell ref="D9:F9"/>
    <mergeCell ref="G9:I9"/>
    <mergeCell ref="J9:L9"/>
    <mergeCell ref="M9:O9"/>
    <mergeCell ref="V9:X9"/>
    <mergeCell ref="D38:F38"/>
    <mergeCell ref="G38:I38"/>
    <mergeCell ref="D12:F12"/>
    <mergeCell ref="G12:I12"/>
    <mergeCell ref="J12:L12"/>
    <mergeCell ref="M12:O12"/>
    <mergeCell ref="V12:X12"/>
    <mergeCell ref="C37:C38"/>
    <mergeCell ref="P9:R9"/>
    <mergeCell ref="S9:U9"/>
    <mergeCell ref="D10:F10"/>
    <mergeCell ref="G10:I10"/>
    <mergeCell ref="J10:L10"/>
    <mergeCell ref="M10:O10"/>
    <mergeCell ref="V10:X10"/>
    <mergeCell ref="V24:X25"/>
    <mergeCell ref="P10:R10"/>
  </mergeCells>
  <printOptions horizontalCentered="1"/>
  <pageMargins left="0" right="0" top="0.19685039370078741" bottom="0" header="0.51181102362204722" footer="0"/>
  <pageSetup paperSize="9" scale="70" orientation="landscape" r:id="rId1"/>
  <headerFooter alignWithMargins="0"/>
  <rowBreaks count="13" manualBreakCount="13">
    <brk id="36" max="16383" man="1"/>
    <brk id="65" max="16383" man="1"/>
    <brk id="94" max="16383" man="1"/>
    <brk id="123" max="16383" man="1"/>
    <brk id="152" max="16383" man="1"/>
    <brk id="181" max="16383" man="1"/>
    <brk id="210" max="16383" man="1"/>
    <brk id="239" max="16383" man="1"/>
    <brk id="268" max="16383" man="1"/>
    <brk id="297" max="16383" man="1"/>
    <brk id="326" max="16383" man="1"/>
    <brk id="355" max="16383" man="1"/>
    <brk id="3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T43"/>
  <sheetViews>
    <sheetView view="pageLayout" zoomScaleNormal="120" workbookViewId="0">
      <selection activeCell="A6" sqref="A6:J6"/>
    </sheetView>
  </sheetViews>
  <sheetFormatPr defaultColWidth="7.42578125" defaultRowHeight="10.5" x14ac:dyDescent="0.2"/>
  <cols>
    <col min="1" max="1" width="5.140625" style="216" customWidth="1"/>
    <col min="2" max="2" width="21.7109375" style="193" customWidth="1"/>
    <col min="3" max="3" width="8.42578125" style="193" customWidth="1"/>
    <col min="4" max="4" width="5.85546875" style="282" customWidth="1"/>
    <col min="5" max="5" width="5.85546875" style="193" customWidth="1"/>
    <col min="6" max="6" width="6.28515625" style="194" bestFit="1" customWidth="1"/>
    <col min="7" max="8" width="5.85546875" style="194" customWidth="1"/>
    <col min="9" max="9" width="6.28515625" style="194" bestFit="1" customWidth="1"/>
    <col min="10" max="11" width="5.85546875" style="194" customWidth="1"/>
    <col min="12" max="12" width="6.28515625" style="194" bestFit="1" customWidth="1"/>
    <col min="13" max="14" width="5.85546875" style="194" customWidth="1"/>
    <col min="15" max="15" width="6.28515625" style="194" bestFit="1" customWidth="1"/>
    <col min="16" max="16" width="5.85546875" style="194" customWidth="1"/>
    <col min="17" max="17" width="6.42578125" style="194" bestFit="1" customWidth="1"/>
    <col min="18" max="18" width="6.28515625" style="195" bestFit="1" customWidth="1"/>
    <col min="19" max="16384" width="7.42578125" style="188"/>
  </cols>
  <sheetData>
    <row r="1" spans="1:19" s="70" customFormat="1" ht="12.75" x14ac:dyDescent="0.2">
      <c r="A1" s="987" t="s">
        <v>382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</row>
    <row r="2" spans="1:19" s="70" customFormat="1" ht="12" x14ac:dyDescent="0.2">
      <c r="A2" s="989"/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605"/>
    </row>
    <row r="3" spans="1:19" s="70" customFormat="1" ht="12.75" x14ac:dyDescent="0.2">
      <c r="A3" s="987" t="s">
        <v>391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</row>
    <row r="4" spans="1:19" s="70" customFormat="1" ht="12" x14ac:dyDescent="0.2">
      <c r="A4" s="995"/>
      <c r="B4" s="996"/>
      <c r="C4" s="996"/>
      <c r="D4" s="996"/>
      <c r="E4" s="996"/>
      <c r="F4" s="996"/>
      <c r="G4" s="996"/>
      <c r="H4" s="996"/>
      <c r="I4" s="996"/>
      <c r="J4" s="997"/>
      <c r="K4" s="605"/>
      <c r="L4" s="605"/>
      <c r="M4" s="605"/>
      <c r="N4" s="605"/>
      <c r="O4" s="605"/>
      <c r="P4" s="605"/>
      <c r="Q4" s="605"/>
      <c r="R4" s="605"/>
    </row>
    <row r="5" spans="1:19" s="70" customFormat="1" ht="16.5" x14ac:dyDescent="0.25">
      <c r="A5" s="991" t="s">
        <v>441</v>
      </c>
      <c r="B5" s="992"/>
      <c r="C5" s="992"/>
      <c r="D5" s="992"/>
      <c r="E5" s="992"/>
      <c r="F5" s="992"/>
      <c r="G5" s="992"/>
      <c r="H5" s="992"/>
      <c r="I5" s="992"/>
      <c r="J5" s="992"/>
      <c r="K5" s="992"/>
      <c r="L5" s="992"/>
      <c r="M5" s="992"/>
      <c r="N5" s="992"/>
      <c r="O5" s="992"/>
      <c r="P5" s="992"/>
      <c r="Q5" s="992"/>
      <c r="R5" s="992"/>
    </row>
    <row r="6" spans="1:19" s="70" customFormat="1" ht="12" x14ac:dyDescent="0.2">
      <c r="A6" s="995"/>
      <c r="B6" s="996"/>
      <c r="C6" s="996"/>
      <c r="D6" s="996"/>
      <c r="E6" s="996"/>
      <c r="F6" s="996"/>
      <c r="G6" s="996"/>
      <c r="H6" s="996"/>
      <c r="I6" s="996"/>
      <c r="J6" s="997"/>
      <c r="K6" s="605"/>
      <c r="L6" s="605"/>
      <c r="M6" s="605"/>
      <c r="N6" s="605"/>
      <c r="O6" s="605"/>
      <c r="P6" s="605"/>
      <c r="Q6" s="605"/>
      <c r="R6" s="605"/>
    </row>
    <row r="7" spans="1:19" s="70" customFormat="1" ht="13.5" thickBot="1" x14ac:dyDescent="0.25">
      <c r="A7" s="994" t="s">
        <v>379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</row>
    <row r="8" spans="1:19" s="185" customFormat="1" ht="45" customHeight="1" x14ac:dyDescent="0.2">
      <c r="A8" s="636"/>
      <c r="B8" s="637"/>
      <c r="C8" s="1105" t="s">
        <v>117</v>
      </c>
      <c r="D8" s="1108" t="s">
        <v>266</v>
      </c>
      <c r="E8" s="1109"/>
      <c r="F8" s="1110"/>
      <c r="G8" s="1109" t="s">
        <v>265</v>
      </c>
      <c r="H8" s="1109"/>
      <c r="I8" s="1109"/>
      <c r="J8" s="1108" t="s">
        <v>267</v>
      </c>
      <c r="K8" s="1109"/>
      <c r="L8" s="1110"/>
      <c r="M8" s="1108" t="s">
        <v>269</v>
      </c>
      <c r="N8" s="1109"/>
      <c r="O8" s="1110"/>
      <c r="P8" s="1103" t="s">
        <v>9</v>
      </c>
      <c r="Q8" s="975"/>
      <c r="R8" s="976"/>
      <c r="S8" s="190"/>
    </row>
    <row r="9" spans="1:19" s="185" customFormat="1" ht="12.75" customHeight="1" x14ac:dyDescent="0.2">
      <c r="A9" s="634" t="s">
        <v>41</v>
      </c>
      <c r="B9" s="206" t="s">
        <v>6</v>
      </c>
      <c r="C9" s="1106"/>
      <c r="D9" s="1111"/>
      <c r="E9" s="1112"/>
      <c r="F9" s="1113"/>
      <c r="G9" s="1112"/>
      <c r="H9" s="1112"/>
      <c r="I9" s="1112"/>
      <c r="J9" s="1111"/>
      <c r="K9" s="1112"/>
      <c r="L9" s="1113"/>
      <c r="M9" s="1111"/>
      <c r="N9" s="1112"/>
      <c r="O9" s="1113"/>
      <c r="P9" s="1104"/>
      <c r="Q9" s="978"/>
      <c r="R9" s="979"/>
      <c r="S9" s="190"/>
    </row>
    <row r="10" spans="1:19" ht="21" x14ac:dyDescent="0.2">
      <c r="A10" s="612" t="s">
        <v>53</v>
      </c>
      <c r="B10" s="205" t="s">
        <v>55</v>
      </c>
      <c r="C10" s="1107"/>
      <c r="D10" s="448" t="s">
        <v>218</v>
      </c>
      <c r="E10" s="446" t="s">
        <v>331</v>
      </c>
      <c r="F10" s="447" t="s">
        <v>219</v>
      </c>
      <c r="G10" s="448" t="s">
        <v>218</v>
      </c>
      <c r="H10" s="446" t="s">
        <v>331</v>
      </c>
      <c r="I10" s="447" t="s">
        <v>219</v>
      </c>
      <c r="J10" s="448" t="s">
        <v>218</v>
      </c>
      <c r="K10" s="446" t="s">
        <v>331</v>
      </c>
      <c r="L10" s="447" t="s">
        <v>219</v>
      </c>
      <c r="M10" s="448" t="s">
        <v>218</v>
      </c>
      <c r="N10" s="446" t="s">
        <v>331</v>
      </c>
      <c r="O10" s="447" t="s">
        <v>219</v>
      </c>
      <c r="P10" s="448" t="s">
        <v>218</v>
      </c>
      <c r="Q10" s="446" t="s">
        <v>331</v>
      </c>
      <c r="R10" s="447" t="s">
        <v>219</v>
      </c>
      <c r="S10" s="186"/>
    </row>
    <row r="11" spans="1:19" x14ac:dyDescent="0.2">
      <c r="A11" s="612">
        <v>1</v>
      </c>
      <c r="B11" s="205" t="s">
        <v>2</v>
      </c>
      <c r="C11" s="218" t="s">
        <v>144</v>
      </c>
      <c r="D11" s="283">
        <v>63902000</v>
      </c>
      <c r="E11" s="187">
        <f>F11-D11</f>
        <v>69304144.340425536</v>
      </c>
      <c r="F11" s="200">
        <f>'3A melléklet'!D11+'3A melléklet'!E11+'3A melléklet'!F11</f>
        <v>133206144.34042554</v>
      </c>
      <c r="G11" s="283">
        <v>103540000</v>
      </c>
      <c r="H11" s="187">
        <f>I11-G11</f>
        <v>528326.27659574151</v>
      </c>
      <c r="I11" s="197">
        <f>'3A melléklet'!G11+'3A melléklet'!H11+'3A melléklet'!I11</f>
        <v>104068326.27659574</v>
      </c>
      <c r="J11" s="283">
        <v>88830000</v>
      </c>
      <c r="K11" s="187">
        <f>L11-J11</f>
        <v>6686871.8936170042</v>
      </c>
      <c r="L11" s="200">
        <f>'3A melléklet'!J11+'3A melléklet'!K11+'3A melléklet'!L11</f>
        <v>95516871.893617004</v>
      </c>
      <c r="M11" s="283">
        <v>102467000</v>
      </c>
      <c r="N11" s="187">
        <f>O11-M11</f>
        <v>18780891.53191489</v>
      </c>
      <c r="O11" s="200">
        <f>'3A melléklet'!M11+'3A melléklet'!N11+'3A melléklet'!O11</f>
        <v>121247891.53191489</v>
      </c>
      <c r="P11" s="390">
        <f>D11+G11+J11+M11</f>
        <v>358739000</v>
      </c>
      <c r="Q11" s="391">
        <f>R11-P11</f>
        <v>95300234.042553127</v>
      </c>
      <c r="R11" s="392">
        <f t="shared" ref="R11" si="0">F11+I11+L11+O11</f>
        <v>454039234.04255313</v>
      </c>
      <c r="S11" s="186"/>
    </row>
    <row r="12" spans="1:19" ht="21" x14ac:dyDescent="0.2">
      <c r="A12" s="612">
        <v>2</v>
      </c>
      <c r="B12" s="205" t="s">
        <v>57</v>
      </c>
      <c r="C12" s="218" t="s">
        <v>145</v>
      </c>
      <c r="D12" s="283">
        <v>9234000</v>
      </c>
      <c r="E12" s="187">
        <f>F12-D12</f>
        <v>6440726.6595744677</v>
      </c>
      <c r="F12" s="200">
        <f>'3A melléklet'!D12+'3A melléklet'!E12+'3A melléklet'!F12</f>
        <v>15674726.659574468</v>
      </c>
      <c r="G12" s="283">
        <v>18700000</v>
      </c>
      <c r="H12" s="187">
        <f>I12-G12</f>
        <v>92456.723404254764</v>
      </c>
      <c r="I12" s="197">
        <f>'3A melléklet'!G12+'3A melléklet'!H12+'3A melléklet'!I12</f>
        <v>18792456.723404255</v>
      </c>
      <c r="J12" s="283">
        <v>15435000</v>
      </c>
      <c r="K12" s="187">
        <f>L12-J12</f>
        <v>1169837.4563829843</v>
      </c>
      <c r="L12" s="200">
        <f>'3A melléklet'!J12+'3A melléklet'!K12+'3A melléklet'!L12</f>
        <v>16604837.456382984</v>
      </c>
      <c r="M12" s="283">
        <v>17857000</v>
      </c>
      <c r="N12" s="187"/>
      <c r="O12" s="200">
        <f>'3A melléklet'!M12+'3A melléklet'!N12+'3A melléklet'!O12</f>
        <v>21153406.468085106</v>
      </c>
      <c r="P12" s="390">
        <f>D12+G12+J12+M12</f>
        <v>61226000</v>
      </c>
      <c r="Q12" s="391">
        <f>R12-P12</f>
        <v>10999427.307446808</v>
      </c>
      <c r="R12" s="392">
        <f t="shared" ref="R12:R29" si="1">F12+I12+L12+O12</f>
        <v>72225427.307446808</v>
      </c>
      <c r="S12" s="186"/>
    </row>
    <row r="13" spans="1:19" x14ac:dyDescent="0.2">
      <c r="A13" s="612">
        <v>3</v>
      </c>
      <c r="B13" s="205" t="s">
        <v>3</v>
      </c>
      <c r="C13" s="218" t="s">
        <v>147</v>
      </c>
      <c r="D13" s="283">
        <v>164900000</v>
      </c>
      <c r="E13" s="187">
        <f t="shared" ref="E13:E29" si="2">F13-D13</f>
        <v>10115794</v>
      </c>
      <c r="F13" s="200">
        <f>'3A melléklet'!D13+'3A melléklet'!E13+'3A melléklet'!F13</f>
        <v>175015794</v>
      </c>
      <c r="G13" s="283">
        <v>13200000</v>
      </c>
      <c r="H13" s="187">
        <f t="shared" ref="H13:H29" si="3">I13-G13</f>
        <v>0</v>
      </c>
      <c r="I13" s="197">
        <f>'3A melléklet'!G13+'3A melléklet'!H13+'3A melléklet'!I13</f>
        <v>13200000</v>
      </c>
      <c r="J13" s="283">
        <v>39525000</v>
      </c>
      <c r="K13" s="187">
        <f t="shared" ref="K13:K29" si="4">L13-J13</f>
        <v>4535099.8999999985</v>
      </c>
      <c r="L13" s="200">
        <f>'3A melléklet'!J13+'3A melléklet'!K13+'3A melléklet'!L13</f>
        <v>44060099.899999999</v>
      </c>
      <c r="M13" s="283">
        <v>81001000</v>
      </c>
      <c r="N13" s="187">
        <v>1574080</v>
      </c>
      <c r="O13" s="200">
        <f>'3A melléklet'!M13+'3A melléklet'!N13+'3A melléklet'!O13</f>
        <v>82566149.849999994</v>
      </c>
      <c r="P13" s="390">
        <f>D13+G13+J13+M13</f>
        <v>298626000</v>
      </c>
      <c r="Q13" s="391">
        <f t="shared" ref="Q13:Q28" si="5">R13-P13</f>
        <v>16216043.75</v>
      </c>
      <c r="R13" s="392">
        <f t="shared" si="1"/>
        <v>314842043.75</v>
      </c>
      <c r="S13" s="186"/>
    </row>
    <row r="14" spans="1:19" x14ac:dyDescent="0.2">
      <c r="A14" s="612">
        <v>4</v>
      </c>
      <c r="B14" s="205" t="s">
        <v>51</v>
      </c>
      <c r="C14" s="218" t="s">
        <v>148</v>
      </c>
      <c r="D14" s="283">
        <v>28531000</v>
      </c>
      <c r="E14" s="187">
        <f t="shared" si="2"/>
        <v>0</v>
      </c>
      <c r="F14" s="200">
        <f>'3A melléklet'!D14+'3A melléklet'!E14+'3A melléklet'!F14</f>
        <v>28531000</v>
      </c>
      <c r="G14" s="283"/>
      <c r="H14" s="187">
        <f t="shared" si="3"/>
        <v>0</v>
      </c>
      <c r="I14" s="197">
        <f>'3A melléklet'!G14+'3A melléklet'!H14+'3A melléklet'!I14</f>
        <v>0</v>
      </c>
      <c r="J14" s="283"/>
      <c r="K14" s="187">
        <f t="shared" si="4"/>
        <v>0</v>
      </c>
      <c r="L14" s="200">
        <f>'3A melléklet'!J14+'3A melléklet'!K14+'3A melléklet'!L14</f>
        <v>0</v>
      </c>
      <c r="M14" s="283"/>
      <c r="N14" s="187">
        <f t="shared" ref="N14:N28" si="6">O14-M14</f>
        <v>0</v>
      </c>
      <c r="O14" s="200">
        <f>'3A melléklet'!M14+'3A melléklet'!N14+'3A melléklet'!O14</f>
        <v>0</v>
      </c>
      <c r="P14" s="390">
        <f t="shared" ref="P14:P28" si="7">D14+G14+J14+M14</f>
        <v>28531000</v>
      </c>
      <c r="Q14" s="391">
        <f t="shared" si="5"/>
        <v>0</v>
      </c>
      <c r="R14" s="392">
        <f t="shared" si="1"/>
        <v>28531000</v>
      </c>
      <c r="S14" s="186"/>
    </row>
    <row r="15" spans="1:19" x14ac:dyDescent="0.2">
      <c r="A15" s="612">
        <v>5</v>
      </c>
      <c r="B15" s="205" t="s">
        <v>58</v>
      </c>
      <c r="C15" s="218" t="s">
        <v>149</v>
      </c>
      <c r="D15" s="283">
        <v>31672000</v>
      </c>
      <c r="E15" s="187">
        <f t="shared" si="2"/>
        <v>2109580</v>
      </c>
      <c r="F15" s="200">
        <f>'3A melléklet'!D15+'3A melléklet'!E15+'3A melléklet'!F15</f>
        <v>33781580</v>
      </c>
      <c r="G15" s="283"/>
      <c r="H15" s="187">
        <f t="shared" si="3"/>
        <v>0</v>
      </c>
      <c r="I15" s="197">
        <f>'3A melléklet'!G15+'3A melléklet'!H15+'3A melléklet'!I15</f>
        <v>0</v>
      </c>
      <c r="J15" s="283"/>
      <c r="K15" s="187">
        <f t="shared" si="4"/>
        <v>0</v>
      </c>
      <c r="L15" s="200">
        <f>'3A melléklet'!J15+'3A melléklet'!K15+'3A melléklet'!L15</f>
        <v>0</v>
      </c>
      <c r="M15" s="283"/>
      <c r="N15" s="187">
        <f t="shared" si="6"/>
        <v>0</v>
      </c>
      <c r="O15" s="200">
        <f>'3A melléklet'!M15+'3A melléklet'!N15+'3A melléklet'!O15</f>
        <v>0</v>
      </c>
      <c r="P15" s="390">
        <f t="shared" si="7"/>
        <v>31672000</v>
      </c>
      <c r="Q15" s="391">
        <f t="shared" si="5"/>
        <v>2109580</v>
      </c>
      <c r="R15" s="392">
        <f t="shared" si="1"/>
        <v>33781580</v>
      </c>
      <c r="S15" s="186"/>
    </row>
    <row r="16" spans="1:19" x14ac:dyDescent="0.2">
      <c r="A16" s="612">
        <v>6</v>
      </c>
      <c r="B16" s="205" t="s">
        <v>98</v>
      </c>
      <c r="C16" s="219" t="s">
        <v>150</v>
      </c>
      <c r="D16" s="283"/>
      <c r="E16" s="187">
        <f t="shared" si="2"/>
        <v>300000</v>
      </c>
      <c r="F16" s="200">
        <f>'3A melléklet'!D16+'3A melléklet'!E16+'3A melléklet'!F16</f>
        <v>300000</v>
      </c>
      <c r="G16" s="283"/>
      <c r="H16" s="187">
        <f t="shared" si="3"/>
        <v>0</v>
      </c>
      <c r="I16" s="197">
        <f>'3A melléklet'!G16+'3A melléklet'!H16+'3A melléklet'!I16</f>
        <v>0</v>
      </c>
      <c r="J16" s="283"/>
      <c r="K16" s="187">
        <f t="shared" si="4"/>
        <v>0</v>
      </c>
      <c r="L16" s="200">
        <f>'3A melléklet'!J16+'3A melléklet'!K16+'3A melléklet'!L16</f>
        <v>0</v>
      </c>
      <c r="M16" s="283"/>
      <c r="N16" s="187">
        <f t="shared" si="6"/>
        <v>0</v>
      </c>
      <c r="O16" s="200">
        <f>'3A melléklet'!M16+'3A melléklet'!N16+'3A melléklet'!O16</f>
        <v>0</v>
      </c>
      <c r="P16" s="390">
        <f t="shared" si="7"/>
        <v>0</v>
      </c>
      <c r="Q16" s="391">
        <f t="shared" si="5"/>
        <v>300000</v>
      </c>
      <c r="R16" s="392">
        <f t="shared" si="1"/>
        <v>300000</v>
      </c>
      <c r="S16" s="186"/>
    </row>
    <row r="17" spans="1:20" s="184" customFormat="1" x14ac:dyDescent="0.2">
      <c r="A17" s="634"/>
      <c r="B17" s="206" t="s">
        <v>59</v>
      </c>
      <c r="C17" s="220"/>
      <c r="D17" s="284">
        <f>SUM(D11:D16)</f>
        <v>298239000</v>
      </c>
      <c r="E17" s="187">
        <f t="shared" si="2"/>
        <v>88270245</v>
      </c>
      <c r="F17" s="201">
        <f>'3A melléklet'!D17+'3A melléklet'!E17+'3A melléklet'!F17</f>
        <v>386509245</v>
      </c>
      <c r="G17" s="284">
        <f>SUM(G11:G16)</f>
        <v>135440000</v>
      </c>
      <c r="H17" s="187">
        <f t="shared" si="3"/>
        <v>620783</v>
      </c>
      <c r="I17" s="198">
        <f>'3A melléklet'!G17+'3A melléklet'!H17+'3A melléklet'!I17</f>
        <v>136060783</v>
      </c>
      <c r="J17" s="284">
        <f>SUM(J11:J16)</f>
        <v>143790000</v>
      </c>
      <c r="K17" s="187">
        <f t="shared" si="4"/>
        <v>12391809.25</v>
      </c>
      <c r="L17" s="201">
        <f>'3A melléklet'!J17+'3A melléklet'!K17+'3A melléklet'!L17</f>
        <v>156181809.25</v>
      </c>
      <c r="M17" s="284">
        <f>SUM(M11:M16)</f>
        <v>201325000</v>
      </c>
      <c r="N17" s="187">
        <v>1574080</v>
      </c>
      <c r="O17" s="201">
        <f>'3A melléklet'!M17+'3A melléklet'!N17+'3A melléklet'!O17</f>
        <v>224967447.84999999</v>
      </c>
      <c r="P17" s="390">
        <f>SUM(P11:P16)</f>
        <v>778794000</v>
      </c>
      <c r="Q17" s="391">
        <f t="shared" si="5"/>
        <v>124925285.10000002</v>
      </c>
      <c r="R17" s="405">
        <f t="shared" si="1"/>
        <v>903719285.10000002</v>
      </c>
      <c r="S17" s="191"/>
    </row>
    <row r="18" spans="1:20" ht="18.75" customHeight="1" x14ac:dyDescent="0.2">
      <c r="A18" s="612" t="s">
        <v>82</v>
      </c>
      <c r="B18" s="205" t="s">
        <v>62</v>
      </c>
      <c r="C18" s="218"/>
      <c r="D18" s="283">
        <v>0</v>
      </c>
      <c r="E18" s="187">
        <f t="shared" si="2"/>
        <v>0</v>
      </c>
      <c r="F18" s="200">
        <f>'3A melléklet'!D18+'3A melléklet'!E18+'3A melléklet'!F18</f>
        <v>0</v>
      </c>
      <c r="G18" s="283">
        <v>0</v>
      </c>
      <c r="H18" s="631">
        <f t="shared" si="3"/>
        <v>0</v>
      </c>
      <c r="I18" s="197">
        <f>'3A melléklet'!G18+'3A melléklet'!H18+'3A melléklet'!I18</f>
        <v>0</v>
      </c>
      <c r="J18" s="283">
        <v>0</v>
      </c>
      <c r="K18" s="187">
        <f t="shared" si="4"/>
        <v>0</v>
      </c>
      <c r="L18" s="200">
        <f>'3A melléklet'!J18+'3A melléklet'!K18+'3A melléklet'!L18</f>
        <v>0</v>
      </c>
      <c r="M18" s="283">
        <v>0</v>
      </c>
      <c r="N18" s="187">
        <f t="shared" si="6"/>
        <v>0</v>
      </c>
      <c r="O18" s="200">
        <f>'3A melléklet'!M18+'3A melléklet'!N18+'3A melléklet'!O18</f>
        <v>0</v>
      </c>
      <c r="P18" s="390">
        <f t="shared" si="7"/>
        <v>0</v>
      </c>
      <c r="Q18" s="391">
        <f t="shared" si="5"/>
        <v>0</v>
      </c>
      <c r="R18" s="392">
        <f t="shared" si="1"/>
        <v>0</v>
      </c>
      <c r="S18" s="186"/>
    </row>
    <row r="19" spans="1:20" x14ac:dyDescent="0.2">
      <c r="A19" s="612">
        <v>7</v>
      </c>
      <c r="B19" s="205" t="s">
        <v>64</v>
      </c>
      <c r="C19" s="218" t="s">
        <v>151</v>
      </c>
      <c r="D19" s="283"/>
      <c r="E19" s="187">
        <f t="shared" si="2"/>
        <v>35023513.549999997</v>
      </c>
      <c r="F19" s="200">
        <f>'3A melléklet'!D19+'3A melléklet'!E19+'3A melléklet'!F19</f>
        <v>35023513.549999997</v>
      </c>
      <c r="G19" s="283"/>
      <c r="H19" s="187">
        <f t="shared" si="3"/>
        <v>0</v>
      </c>
      <c r="I19" s="197">
        <f>'3A melléklet'!G19+'3A melléklet'!H19+'3A melléklet'!I19</f>
        <v>0</v>
      </c>
      <c r="J19" s="283"/>
      <c r="K19" s="187">
        <f t="shared" si="4"/>
        <v>0</v>
      </c>
      <c r="L19" s="200">
        <f>'3A melléklet'!J19+'3A melléklet'!K19+'3A melléklet'!L19</f>
        <v>0</v>
      </c>
      <c r="M19" s="283"/>
      <c r="N19" s="187">
        <f t="shared" si="6"/>
        <v>0</v>
      </c>
      <c r="O19" s="200">
        <f>'3A melléklet'!M19+'3A melléklet'!N19+'3A melléklet'!O19</f>
        <v>0</v>
      </c>
      <c r="P19" s="390">
        <f t="shared" si="7"/>
        <v>0</v>
      </c>
      <c r="Q19" s="391">
        <f t="shared" si="5"/>
        <v>35023513.549999997</v>
      </c>
      <c r="R19" s="392">
        <f t="shared" si="1"/>
        <v>35023513.549999997</v>
      </c>
      <c r="S19" s="186"/>
    </row>
    <row r="20" spans="1:20" x14ac:dyDescent="0.2">
      <c r="A20" s="612">
        <v>8</v>
      </c>
      <c r="B20" s="205" t="s">
        <v>65</v>
      </c>
      <c r="C20" s="218" t="s">
        <v>152</v>
      </c>
      <c r="D20" s="283"/>
      <c r="E20" s="187">
        <f t="shared" si="2"/>
        <v>2968582</v>
      </c>
      <c r="F20" s="200">
        <f>'3A melléklet'!D20+'3A melléklet'!E20+'3A melléklet'!F20</f>
        <v>2968582</v>
      </c>
      <c r="G20" s="283"/>
      <c r="H20" s="187">
        <f t="shared" si="3"/>
        <v>0</v>
      </c>
      <c r="I20" s="197">
        <f>'3A melléklet'!G20+'3A melléklet'!H20+'3A melléklet'!I20</f>
        <v>0</v>
      </c>
      <c r="J20" s="283"/>
      <c r="K20" s="187">
        <f t="shared" si="4"/>
        <v>0</v>
      </c>
      <c r="L20" s="200">
        <f>'3A melléklet'!J20+'3A melléklet'!K20+'3A melléklet'!L20</f>
        <v>0</v>
      </c>
      <c r="M20" s="283"/>
      <c r="N20" s="187">
        <f t="shared" si="6"/>
        <v>0</v>
      </c>
      <c r="O20" s="200">
        <f>'3A melléklet'!M20+'3A melléklet'!N20+'3A melléklet'!O20</f>
        <v>0</v>
      </c>
      <c r="P20" s="390">
        <f t="shared" si="7"/>
        <v>0</v>
      </c>
      <c r="Q20" s="391">
        <f t="shared" si="5"/>
        <v>2968582</v>
      </c>
      <c r="R20" s="392">
        <f t="shared" si="1"/>
        <v>2968582</v>
      </c>
      <c r="S20" s="186"/>
    </row>
    <row r="21" spans="1:20" x14ac:dyDescent="0.2">
      <c r="A21" s="612">
        <v>9</v>
      </c>
      <c r="B21" s="205" t="s">
        <v>66</v>
      </c>
      <c r="C21" s="218" t="s">
        <v>153</v>
      </c>
      <c r="D21" s="283">
        <v>10000000</v>
      </c>
      <c r="E21" s="187">
        <f t="shared" si="2"/>
        <v>-5000000</v>
      </c>
      <c r="F21" s="200">
        <f>'3A melléklet'!D21+'3A melléklet'!E21+'3A melléklet'!F21</f>
        <v>5000000</v>
      </c>
      <c r="G21" s="283"/>
      <c r="H21" s="187">
        <f t="shared" si="3"/>
        <v>0</v>
      </c>
      <c r="I21" s="197">
        <f>'3A melléklet'!G21+'3A melléklet'!H21+'3A melléklet'!I21</f>
        <v>0</v>
      </c>
      <c r="J21" s="283"/>
      <c r="K21" s="187">
        <f t="shared" si="4"/>
        <v>0</v>
      </c>
      <c r="L21" s="200">
        <f>'3A melléklet'!J21+'3A melléklet'!K21+'3A melléklet'!L21</f>
        <v>0</v>
      </c>
      <c r="M21" s="283"/>
      <c r="N21" s="187">
        <f t="shared" si="6"/>
        <v>0</v>
      </c>
      <c r="O21" s="200">
        <f>'3A melléklet'!M21+'3A melléklet'!N21+'3A melléklet'!O21</f>
        <v>0</v>
      </c>
      <c r="P21" s="390">
        <f t="shared" si="7"/>
        <v>10000000</v>
      </c>
      <c r="Q21" s="391">
        <f t="shared" si="5"/>
        <v>-5000000</v>
      </c>
      <c r="R21" s="392">
        <f t="shared" si="1"/>
        <v>5000000</v>
      </c>
      <c r="S21" s="186"/>
    </row>
    <row r="22" spans="1:20" x14ac:dyDescent="0.2">
      <c r="A22" s="612">
        <v>10</v>
      </c>
      <c r="B22" s="205" t="s">
        <v>15</v>
      </c>
      <c r="C22" s="218" t="s">
        <v>150</v>
      </c>
      <c r="D22" s="283">
        <v>19528000</v>
      </c>
      <c r="E22" s="187">
        <f t="shared" si="2"/>
        <v>95702739</v>
      </c>
      <c r="F22" s="200">
        <f>'3A melléklet'!D22+'3A melléklet'!E22+'3A melléklet'!F22</f>
        <v>115230739</v>
      </c>
      <c r="G22" s="283"/>
      <c r="H22" s="187">
        <f t="shared" si="3"/>
        <v>0</v>
      </c>
      <c r="I22" s="197">
        <f>'3A melléklet'!G22+'3A melléklet'!H22+'3A melléklet'!I22</f>
        <v>0</v>
      </c>
      <c r="J22" s="283"/>
      <c r="K22" s="187">
        <f t="shared" si="4"/>
        <v>0</v>
      </c>
      <c r="L22" s="200">
        <f>'3A melléklet'!J22+'3A melléklet'!K22+'3A melléklet'!L22</f>
        <v>0</v>
      </c>
      <c r="M22" s="283"/>
      <c r="N22" s="187">
        <f t="shared" si="6"/>
        <v>0</v>
      </c>
      <c r="O22" s="200">
        <f>'3A melléklet'!M22+'3A melléklet'!N22+'3A melléklet'!O22</f>
        <v>0</v>
      </c>
      <c r="P22" s="390">
        <f t="shared" si="7"/>
        <v>19528000</v>
      </c>
      <c r="Q22" s="391">
        <f t="shared" si="5"/>
        <v>95702739</v>
      </c>
      <c r="R22" s="392">
        <f t="shared" si="1"/>
        <v>115230739</v>
      </c>
      <c r="S22" s="186"/>
    </row>
    <row r="23" spans="1:20" s="184" customFormat="1" x14ac:dyDescent="0.2">
      <c r="A23" s="634"/>
      <c r="B23" s="206" t="s">
        <v>67</v>
      </c>
      <c r="C23" s="220"/>
      <c r="D23" s="284">
        <f>SUM(D18:D22)</f>
        <v>29528000</v>
      </c>
      <c r="E23" s="187">
        <f t="shared" si="2"/>
        <v>128694834.55000001</v>
      </c>
      <c r="F23" s="201">
        <f>'3A melléklet'!D23+'3A melléklet'!E23+'3A melléklet'!F23</f>
        <v>158222834.55000001</v>
      </c>
      <c r="G23" s="284">
        <f>SUM(G18:G22)</f>
        <v>0</v>
      </c>
      <c r="H23" s="187">
        <f t="shared" si="3"/>
        <v>0</v>
      </c>
      <c r="I23" s="198">
        <f>'3A melléklet'!G23+'3A melléklet'!H23+'3A melléklet'!I23</f>
        <v>0</v>
      </c>
      <c r="J23" s="284">
        <f>SUM(J18:J22)</f>
        <v>0</v>
      </c>
      <c r="K23" s="187">
        <f t="shared" si="4"/>
        <v>0</v>
      </c>
      <c r="L23" s="201">
        <f>'3A melléklet'!J23+'3A melléklet'!K23+'3A melléklet'!L23</f>
        <v>0</v>
      </c>
      <c r="M23" s="284">
        <f>SUM(M18:M22)</f>
        <v>0</v>
      </c>
      <c r="N23" s="187">
        <f t="shared" si="6"/>
        <v>0</v>
      </c>
      <c r="O23" s="201">
        <f>'3A melléklet'!M23+'3A melléklet'!N23+'3A melléklet'!O23</f>
        <v>0</v>
      </c>
      <c r="P23" s="390">
        <f t="shared" si="7"/>
        <v>29528000</v>
      </c>
      <c r="Q23" s="391">
        <f t="shared" si="5"/>
        <v>128694834.55000001</v>
      </c>
      <c r="R23" s="405">
        <f t="shared" si="1"/>
        <v>158222834.55000001</v>
      </c>
      <c r="S23" s="191"/>
    </row>
    <row r="24" spans="1:20" ht="21" x14ac:dyDescent="0.2">
      <c r="A24" s="612" t="s">
        <v>83</v>
      </c>
      <c r="B24" s="205" t="s">
        <v>84</v>
      </c>
      <c r="C24" s="217"/>
      <c r="D24" s="283">
        <v>0</v>
      </c>
      <c r="E24" s="187">
        <f t="shared" si="2"/>
        <v>0</v>
      </c>
      <c r="F24" s="200">
        <f>'3A melléklet'!D24+'3A melléklet'!E24+'3A melléklet'!F24</f>
        <v>0</v>
      </c>
      <c r="G24" s="283">
        <v>0</v>
      </c>
      <c r="H24" s="187">
        <f t="shared" si="3"/>
        <v>0</v>
      </c>
      <c r="I24" s="197">
        <f>'3A melléklet'!G24+'3A melléklet'!H24+'3A melléklet'!I24</f>
        <v>0</v>
      </c>
      <c r="J24" s="283">
        <v>0</v>
      </c>
      <c r="K24" s="187">
        <f t="shared" si="4"/>
        <v>0</v>
      </c>
      <c r="L24" s="200">
        <f>'3A melléklet'!J24+'3A melléklet'!K24+'3A melléklet'!L24</f>
        <v>0</v>
      </c>
      <c r="M24" s="283">
        <v>0</v>
      </c>
      <c r="N24" s="187">
        <f t="shared" si="6"/>
        <v>0</v>
      </c>
      <c r="O24" s="200">
        <f>'3A melléklet'!M24+'3A melléklet'!N24+'3A melléklet'!O24</f>
        <v>0</v>
      </c>
      <c r="P24" s="390">
        <f t="shared" si="7"/>
        <v>0</v>
      </c>
      <c r="Q24" s="391">
        <f t="shared" si="5"/>
        <v>0</v>
      </c>
      <c r="R24" s="392">
        <f t="shared" si="1"/>
        <v>0</v>
      </c>
      <c r="S24" s="186"/>
    </row>
    <row r="25" spans="1:20" ht="21" x14ac:dyDescent="0.2">
      <c r="A25" s="612">
        <v>11</v>
      </c>
      <c r="B25" s="205" t="s">
        <v>116</v>
      </c>
      <c r="C25" s="218" t="s">
        <v>140</v>
      </c>
      <c r="D25" s="283">
        <v>0</v>
      </c>
      <c r="E25" s="187">
        <f t="shared" si="2"/>
        <v>0</v>
      </c>
      <c r="F25" s="200">
        <f>'3A melléklet'!D25+'3A melléklet'!E25+'3A melléklet'!F25</f>
        <v>0</v>
      </c>
      <c r="G25" s="283">
        <v>0</v>
      </c>
      <c r="H25" s="187">
        <f t="shared" si="3"/>
        <v>0</v>
      </c>
      <c r="I25" s="197">
        <f>'3A melléklet'!G25+'3A melléklet'!H25+'3A melléklet'!I25</f>
        <v>0</v>
      </c>
      <c r="J25" s="283">
        <v>0</v>
      </c>
      <c r="K25" s="187">
        <f t="shared" si="4"/>
        <v>0</v>
      </c>
      <c r="L25" s="200">
        <f>'3A melléklet'!J25+'3A melléklet'!K25+'3A melléklet'!L25</f>
        <v>0</v>
      </c>
      <c r="M25" s="283">
        <v>0</v>
      </c>
      <c r="N25" s="187">
        <f t="shared" si="6"/>
        <v>0</v>
      </c>
      <c r="O25" s="200">
        <f>'3A melléklet'!M25+'3A melléklet'!N25+'3A melléklet'!O25</f>
        <v>0</v>
      </c>
      <c r="P25" s="390">
        <f t="shared" si="7"/>
        <v>0</v>
      </c>
      <c r="Q25" s="391">
        <f t="shared" si="5"/>
        <v>0</v>
      </c>
      <c r="R25" s="392">
        <f t="shared" si="1"/>
        <v>0</v>
      </c>
      <c r="S25" s="186"/>
      <c r="T25" s="189"/>
    </row>
    <row r="26" spans="1:20" x14ac:dyDescent="0.2">
      <c r="A26" s="612">
        <v>12</v>
      </c>
      <c r="B26" s="205" t="s">
        <v>76</v>
      </c>
      <c r="C26" s="218" t="s">
        <v>141</v>
      </c>
      <c r="D26" s="283">
        <v>0</v>
      </c>
      <c r="E26" s="187">
        <f t="shared" si="2"/>
        <v>0</v>
      </c>
      <c r="F26" s="200">
        <f>'3A melléklet'!D26+'3A melléklet'!E26+'3A melléklet'!F26</f>
        <v>0</v>
      </c>
      <c r="G26" s="283">
        <v>0</v>
      </c>
      <c r="H26" s="187">
        <f t="shared" si="3"/>
        <v>0</v>
      </c>
      <c r="I26" s="197">
        <f>'3A melléklet'!G26+'3A melléklet'!H26+'3A melléklet'!I26</f>
        <v>0</v>
      </c>
      <c r="J26" s="283">
        <v>0</v>
      </c>
      <c r="K26" s="187">
        <f t="shared" si="4"/>
        <v>0</v>
      </c>
      <c r="L26" s="200">
        <f>'3A melléklet'!J26+'3A melléklet'!K26+'3A melléklet'!L26</f>
        <v>0</v>
      </c>
      <c r="M26" s="283">
        <v>0</v>
      </c>
      <c r="N26" s="187">
        <f t="shared" si="6"/>
        <v>0</v>
      </c>
      <c r="O26" s="200">
        <f>'3A melléklet'!M26+'3A melléklet'!N26+'3A melléklet'!O26</f>
        <v>0</v>
      </c>
      <c r="P26" s="390">
        <f t="shared" si="7"/>
        <v>0</v>
      </c>
      <c r="Q26" s="391">
        <f t="shared" si="5"/>
        <v>0</v>
      </c>
      <c r="R26" s="392">
        <f t="shared" si="1"/>
        <v>0</v>
      </c>
      <c r="S26" s="186"/>
    </row>
    <row r="27" spans="1:20" ht="21" x14ac:dyDescent="0.2">
      <c r="A27" s="612">
        <v>13</v>
      </c>
      <c r="B27" s="205" t="s">
        <v>156</v>
      </c>
      <c r="C27" s="219" t="s">
        <v>143</v>
      </c>
      <c r="D27" s="283">
        <v>19917000</v>
      </c>
      <c r="E27" s="187">
        <f t="shared" si="2"/>
        <v>0</v>
      </c>
      <c r="F27" s="200">
        <f>'3A melléklet'!D27+'3A melléklet'!E27+'3A melléklet'!F27</f>
        <v>19917000</v>
      </c>
      <c r="G27" s="283"/>
      <c r="H27" s="187">
        <f t="shared" si="3"/>
        <v>0</v>
      </c>
      <c r="I27" s="197">
        <f>'3A melléklet'!G27+'3A melléklet'!H27+'3A melléklet'!I27</f>
        <v>0</v>
      </c>
      <c r="J27" s="283"/>
      <c r="K27" s="187">
        <f t="shared" si="4"/>
        <v>0</v>
      </c>
      <c r="L27" s="200">
        <f>'3A melléklet'!J27+'3A melléklet'!K27+'3A melléklet'!L27</f>
        <v>0</v>
      </c>
      <c r="M27" s="283"/>
      <c r="N27" s="187">
        <f t="shared" si="6"/>
        <v>0</v>
      </c>
      <c r="O27" s="200">
        <f>'3A melléklet'!M27+'3A melléklet'!N27+'3A melléklet'!O27</f>
        <v>0</v>
      </c>
      <c r="P27" s="390">
        <f t="shared" si="7"/>
        <v>19917000</v>
      </c>
      <c r="Q27" s="391">
        <f t="shared" si="5"/>
        <v>0</v>
      </c>
      <c r="R27" s="392">
        <f t="shared" si="1"/>
        <v>19917000</v>
      </c>
      <c r="S27" s="186"/>
    </row>
    <row r="28" spans="1:20" s="184" customFormat="1" ht="21" x14ac:dyDescent="0.2">
      <c r="A28" s="634"/>
      <c r="B28" s="206" t="s">
        <v>96</v>
      </c>
      <c r="C28" s="221"/>
      <c r="D28" s="284">
        <v>19917000</v>
      </c>
      <c r="E28" s="187">
        <f t="shared" si="2"/>
        <v>0</v>
      </c>
      <c r="F28" s="201">
        <f>'3A melléklet'!D28+'3A melléklet'!E28+'3A melléklet'!F28</f>
        <v>19917000</v>
      </c>
      <c r="G28" s="284">
        <f>SUM(G24:G27)</f>
        <v>0</v>
      </c>
      <c r="H28" s="187">
        <f t="shared" si="3"/>
        <v>0</v>
      </c>
      <c r="I28" s="198">
        <f>'3A melléklet'!G28+'3A melléklet'!H28+'3A melléklet'!I28</f>
        <v>0</v>
      </c>
      <c r="J28" s="284">
        <f>SUM(J24:J27)</f>
        <v>0</v>
      </c>
      <c r="K28" s="187">
        <f t="shared" si="4"/>
        <v>0</v>
      </c>
      <c r="L28" s="201">
        <f>'3A melléklet'!J28+'3A melléklet'!K28+'3A melléklet'!L28</f>
        <v>0</v>
      </c>
      <c r="M28" s="284">
        <f>SUM(M24:M27)</f>
        <v>0</v>
      </c>
      <c r="N28" s="187">
        <f t="shared" si="6"/>
        <v>0</v>
      </c>
      <c r="O28" s="201">
        <f>'3A melléklet'!M28+'3A melléklet'!N28+'3A melléklet'!O28</f>
        <v>0</v>
      </c>
      <c r="P28" s="390">
        <f t="shared" si="7"/>
        <v>19917000</v>
      </c>
      <c r="Q28" s="391">
        <f t="shared" si="5"/>
        <v>0</v>
      </c>
      <c r="R28" s="405">
        <f t="shared" si="1"/>
        <v>19917000</v>
      </c>
      <c r="S28" s="191"/>
    </row>
    <row r="29" spans="1:20" ht="21.75" thickBot="1" x14ac:dyDescent="0.25">
      <c r="A29" s="635"/>
      <c r="B29" s="209" t="s">
        <v>103</v>
      </c>
      <c r="C29" s="222"/>
      <c r="D29" s="285">
        <f>SUM(D28,D23,D17)</f>
        <v>347684000</v>
      </c>
      <c r="E29" s="632">
        <f t="shared" si="2"/>
        <v>216965079.54999995</v>
      </c>
      <c r="F29" s="202">
        <f>'3A melléklet'!D29+'3A melléklet'!E29+'3A melléklet'!F29</f>
        <v>564649079.54999995</v>
      </c>
      <c r="G29" s="285">
        <f>SUM(G28,G23,G17)</f>
        <v>135440000</v>
      </c>
      <c r="H29" s="632">
        <f t="shared" si="3"/>
        <v>620783</v>
      </c>
      <c r="I29" s="204">
        <f>'3A melléklet'!G29+'3A melléklet'!H29+'3A melléklet'!I29</f>
        <v>136060783</v>
      </c>
      <c r="J29" s="285">
        <f>SUM(J28,J23,J17)</f>
        <v>143790000</v>
      </c>
      <c r="K29" s="632">
        <f t="shared" si="4"/>
        <v>12391809.25</v>
      </c>
      <c r="L29" s="202">
        <f>'3A melléklet'!J29+'3A melléklet'!K29+'3A melléklet'!L29</f>
        <v>156181809.25</v>
      </c>
      <c r="M29" s="285">
        <f>SUM(M28,M23,M17)</f>
        <v>201325000</v>
      </c>
      <c r="N29" s="632">
        <v>1574080</v>
      </c>
      <c r="O29" s="202">
        <f>'3A melléklet'!M29+'3A melléklet'!N29+'3A melléklet'!O29</f>
        <v>224967447.84999999</v>
      </c>
      <c r="P29" s="461">
        <f>P17+P23+P28</f>
        <v>828239000</v>
      </c>
      <c r="Q29" s="633">
        <f>Q17+Q23</f>
        <v>253620119.65000004</v>
      </c>
      <c r="R29" s="394">
        <f t="shared" si="1"/>
        <v>1081859119.6499999</v>
      </c>
      <c r="S29" s="186"/>
    </row>
    <row r="30" spans="1:20" x14ac:dyDescent="0.2">
      <c r="A30" s="210"/>
      <c r="B30" s="211"/>
      <c r="C30" s="212"/>
      <c r="D30" s="279"/>
      <c r="E30" s="212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  <c r="S30" s="186"/>
    </row>
    <row r="31" spans="1:20" x14ac:dyDescent="0.2">
      <c r="A31" s="210"/>
      <c r="B31" s="211"/>
      <c r="C31" s="215"/>
      <c r="D31" s="279"/>
      <c r="E31" s="215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4"/>
      <c r="S31" s="186"/>
    </row>
    <row r="32" spans="1:20" x14ac:dyDescent="0.2">
      <c r="A32" s="210"/>
      <c r="B32" s="211"/>
      <c r="C32" s="190"/>
      <c r="D32" s="280"/>
      <c r="E32" s="190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4"/>
      <c r="S32" s="186"/>
    </row>
    <row r="33" spans="1:19" x14ac:dyDescent="0.2">
      <c r="A33" s="210"/>
      <c r="B33" s="211"/>
      <c r="C33" s="190"/>
      <c r="D33" s="280"/>
      <c r="E33" s="190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4"/>
      <c r="S33" s="186"/>
    </row>
    <row r="34" spans="1:19" x14ac:dyDescent="0.2">
      <c r="C34" s="211"/>
      <c r="D34" s="281"/>
      <c r="E34" s="211"/>
    </row>
    <row r="35" spans="1:19" x14ac:dyDescent="0.2">
      <c r="C35" s="211"/>
      <c r="D35" s="281"/>
      <c r="E35" s="211"/>
    </row>
    <row r="36" spans="1:19" x14ac:dyDescent="0.2">
      <c r="C36" s="211"/>
      <c r="D36" s="281"/>
      <c r="E36" s="211"/>
    </row>
    <row r="37" spans="1:19" x14ac:dyDescent="0.2">
      <c r="C37" s="211"/>
      <c r="D37" s="281"/>
      <c r="E37" s="211"/>
    </row>
    <row r="38" spans="1:19" x14ac:dyDescent="0.2">
      <c r="C38" s="211"/>
      <c r="D38" s="281"/>
      <c r="E38" s="211"/>
    </row>
    <row r="39" spans="1:19" x14ac:dyDescent="0.2">
      <c r="C39" s="211"/>
      <c r="D39" s="281"/>
      <c r="E39" s="211"/>
    </row>
    <row r="40" spans="1:19" x14ac:dyDescent="0.2">
      <c r="C40" s="211"/>
      <c r="D40" s="281"/>
      <c r="E40" s="211"/>
    </row>
    <row r="41" spans="1:19" x14ac:dyDescent="0.2">
      <c r="C41" s="211"/>
      <c r="D41" s="281"/>
      <c r="E41" s="211"/>
    </row>
    <row r="42" spans="1:19" x14ac:dyDescent="0.2">
      <c r="C42" s="211"/>
      <c r="D42" s="281"/>
      <c r="E42" s="211"/>
    </row>
    <row r="43" spans="1:19" x14ac:dyDescent="0.2">
      <c r="C43" s="211"/>
      <c r="D43" s="281"/>
      <c r="E43" s="211"/>
    </row>
  </sheetData>
  <mergeCells count="13">
    <mergeCell ref="A6:J6"/>
    <mergeCell ref="A7:R7"/>
    <mergeCell ref="A1:R1"/>
    <mergeCell ref="A2:Q2"/>
    <mergeCell ref="A3:R3"/>
    <mergeCell ref="A4:J4"/>
    <mergeCell ref="A5:R5"/>
    <mergeCell ref="P8:R9"/>
    <mergeCell ref="C8:C10"/>
    <mergeCell ref="D8:F9"/>
    <mergeCell ref="G8:I9"/>
    <mergeCell ref="J8:L9"/>
    <mergeCell ref="M8:O9"/>
  </mergeCells>
  <phoneticPr fontId="21" type="noConversion"/>
  <printOptions horizontalCentered="1"/>
  <pageMargins left="0" right="0" top="0.23622047244094491" bottom="0.98425196850393704" header="0.31496062992125984" footer="0.31496062992125984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39"/>
  <sheetViews>
    <sheetView view="pageLayout" topLeftCell="A7" zoomScale="85" zoomScalePageLayoutView="85" workbookViewId="0">
      <selection activeCell="P29" sqref="P29:R29"/>
    </sheetView>
  </sheetViews>
  <sheetFormatPr defaultColWidth="4.28515625" defaultRowHeight="15" x14ac:dyDescent="0.25"/>
  <cols>
    <col min="1" max="1" width="4.85546875" style="68" customWidth="1"/>
    <col min="2" max="2" width="46.7109375" style="170" customWidth="1"/>
    <col min="3" max="3" width="6" style="170" bestFit="1" customWidth="1"/>
    <col min="4" max="5" width="9" style="182" bestFit="1" customWidth="1"/>
    <col min="6" max="6" width="7.5703125" style="223" customWidth="1"/>
    <col min="7" max="15" width="7.5703125" style="58" customWidth="1"/>
    <col min="16" max="16" width="9.42578125" style="60" customWidth="1"/>
    <col min="17" max="17" width="9" style="59" bestFit="1" customWidth="1"/>
    <col min="18" max="18" width="7.5703125" style="59" customWidth="1"/>
    <col min="19" max="16384" width="4.28515625" style="59"/>
  </cols>
  <sheetData>
    <row r="1" spans="1:18" s="70" customFormat="1" ht="12.75" x14ac:dyDescent="0.2">
      <c r="A1" s="987" t="s">
        <v>383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</row>
    <row r="2" spans="1:18" s="70" customFormat="1" ht="12" x14ac:dyDescent="0.2">
      <c r="A2" s="989"/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605"/>
    </row>
    <row r="3" spans="1:18" s="70" customFormat="1" ht="12.75" x14ac:dyDescent="0.2">
      <c r="A3" s="987" t="s">
        <v>390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</row>
    <row r="4" spans="1:18" s="70" customFormat="1" ht="12" x14ac:dyDescent="0.2">
      <c r="A4" s="995"/>
      <c r="B4" s="996"/>
      <c r="C4" s="996"/>
      <c r="D4" s="996"/>
      <c r="E4" s="996"/>
      <c r="F4" s="996"/>
      <c r="G4" s="996"/>
      <c r="H4" s="996"/>
      <c r="I4" s="996"/>
      <c r="J4" s="997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134" t="s">
        <v>442</v>
      </c>
      <c r="B5" s="1135"/>
      <c r="C5" s="1135"/>
      <c r="D5" s="1135"/>
      <c r="E5" s="1135"/>
      <c r="F5" s="1135"/>
      <c r="G5" s="1135"/>
      <c r="H5" s="1135"/>
      <c r="I5" s="1135"/>
      <c r="J5" s="1135"/>
      <c r="K5" s="1135"/>
      <c r="L5" s="1135"/>
      <c r="M5" s="1135"/>
      <c r="N5" s="1135"/>
      <c r="O5" s="1135"/>
      <c r="P5" s="1135"/>
      <c r="Q5" s="1135"/>
      <c r="R5" s="1135"/>
    </row>
    <row r="6" spans="1:18" s="70" customFormat="1" ht="12" x14ac:dyDescent="0.2">
      <c r="A6" s="995"/>
      <c r="B6" s="996"/>
      <c r="C6" s="996"/>
      <c r="D6" s="996"/>
      <c r="E6" s="996"/>
      <c r="F6" s="996"/>
      <c r="G6" s="996"/>
      <c r="H6" s="996"/>
      <c r="I6" s="996"/>
      <c r="J6" s="997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994" t="s">
        <v>379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</row>
    <row r="8" spans="1:18" s="169" customFormat="1" ht="100.5" customHeight="1" thickBot="1" x14ac:dyDescent="0.25">
      <c r="A8" s="628"/>
      <c r="B8" s="629"/>
      <c r="C8" s="630"/>
      <c r="D8" s="1121" t="s">
        <v>266</v>
      </c>
      <c r="E8" s="1122"/>
      <c r="F8" s="1123"/>
      <c r="G8" s="1124" t="s">
        <v>265</v>
      </c>
      <c r="H8" s="1125"/>
      <c r="I8" s="1126"/>
      <c r="J8" s="1124" t="s">
        <v>267</v>
      </c>
      <c r="K8" s="1125"/>
      <c r="L8" s="1125"/>
      <c r="M8" s="1124" t="s">
        <v>269</v>
      </c>
      <c r="N8" s="1125"/>
      <c r="O8" s="1125"/>
      <c r="P8" s="1127" t="s">
        <v>9</v>
      </c>
      <c r="Q8" s="1128"/>
      <c r="R8" s="1129"/>
    </row>
    <row r="9" spans="1:18" s="169" customFormat="1" ht="100.5" customHeight="1" x14ac:dyDescent="0.2">
      <c r="A9" s="616" t="s">
        <v>41</v>
      </c>
      <c r="B9" s="617" t="s">
        <v>111</v>
      </c>
      <c r="C9" s="618" t="s">
        <v>117</v>
      </c>
      <c r="D9" s="497" t="s">
        <v>134</v>
      </c>
      <c r="E9" s="498" t="s">
        <v>135</v>
      </c>
      <c r="F9" s="499" t="s">
        <v>136</v>
      </c>
      <c r="G9" s="500" t="s">
        <v>134</v>
      </c>
      <c r="H9" s="501" t="s">
        <v>135</v>
      </c>
      <c r="I9" s="502" t="s">
        <v>136</v>
      </c>
      <c r="J9" s="503" t="s">
        <v>134</v>
      </c>
      <c r="K9" s="501" t="s">
        <v>135</v>
      </c>
      <c r="L9" s="502" t="s">
        <v>136</v>
      </c>
      <c r="M9" s="503" t="s">
        <v>134</v>
      </c>
      <c r="N9" s="501" t="s">
        <v>135</v>
      </c>
      <c r="O9" s="502" t="s">
        <v>136</v>
      </c>
      <c r="P9" s="505" t="s">
        <v>134</v>
      </c>
      <c r="Q9" s="506" t="s">
        <v>135</v>
      </c>
      <c r="R9" s="507" t="s">
        <v>136</v>
      </c>
    </row>
    <row r="10" spans="1:18" ht="17.100000000000001" customHeight="1" x14ac:dyDescent="0.25">
      <c r="A10" s="619" t="s">
        <v>53</v>
      </c>
      <c r="B10" s="620" t="s">
        <v>55</v>
      </c>
      <c r="C10" s="620"/>
      <c r="D10" s="1002"/>
      <c r="E10" s="1003"/>
      <c r="F10" s="1006"/>
      <c r="G10" s="1117"/>
      <c r="H10" s="1118"/>
      <c r="I10" s="1119"/>
      <c r="J10" s="1120"/>
      <c r="K10" s="1000"/>
      <c r="L10" s="1001"/>
      <c r="M10" s="999"/>
      <c r="N10" s="1000"/>
      <c r="O10" s="1001"/>
      <c r="P10" s="573"/>
      <c r="Q10" s="495"/>
      <c r="R10" s="496"/>
    </row>
    <row r="11" spans="1:18" ht="17.100000000000001" customHeight="1" x14ac:dyDescent="0.25">
      <c r="A11" s="619">
        <v>1</v>
      </c>
      <c r="B11" s="620" t="s">
        <v>2</v>
      </c>
      <c r="C11" s="638" t="s">
        <v>144</v>
      </c>
      <c r="D11" s="149">
        <f>[1]KIADÁS!$O3000</f>
        <v>131786044.34042554</v>
      </c>
      <c r="E11" s="150">
        <f>[1]KIADÁS!$P3000</f>
        <v>1420100</v>
      </c>
      <c r="F11" s="227">
        <f>[1]KIADÁS!$Q3000</f>
        <v>0</v>
      </c>
      <c r="G11" s="153">
        <f>[2]KIADÁS!O$305</f>
        <v>528326.27659574465</v>
      </c>
      <c r="H11" s="154">
        <f>[2]KIADÁS!P$305</f>
        <v>0</v>
      </c>
      <c r="I11" s="155">
        <f>[2]KIADÁS!Q$305</f>
        <v>103540000</v>
      </c>
      <c r="J11" s="149">
        <f>[3]KIADÁS!$O305</f>
        <v>95516871.893617004</v>
      </c>
      <c r="K11" s="150">
        <f>[3]KIADÁS!$P305</f>
        <v>0</v>
      </c>
      <c r="L11" s="227">
        <f>[3]KIADÁS!$Q305</f>
        <v>0</v>
      </c>
      <c r="M11" s="149">
        <f>[4]KIADÁS!$O305</f>
        <v>121247891.53191489</v>
      </c>
      <c r="N11" s="150">
        <f>[4]KIADÁS!$P305</f>
        <v>0</v>
      </c>
      <c r="O11" s="227">
        <f>[4]KIADÁS!$Q305</f>
        <v>0</v>
      </c>
      <c r="P11" s="574">
        <f>D11+G11+J11+M11</f>
        <v>349079134.04255319</v>
      </c>
      <c r="Q11" s="396">
        <f t="shared" ref="Q11:R11" si="0">E11+H11+K11+N11</f>
        <v>1420100</v>
      </c>
      <c r="R11" s="397">
        <f t="shared" si="0"/>
        <v>103540000</v>
      </c>
    </row>
    <row r="12" spans="1:18" ht="35.25" customHeight="1" x14ac:dyDescent="0.25">
      <c r="A12" s="619">
        <v>2</v>
      </c>
      <c r="B12" s="620" t="s">
        <v>57</v>
      </c>
      <c r="C12" s="638" t="s">
        <v>145</v>
      </c>
      <c r="D12" s="149">
        <f>[1]KIADÁS!$R3000</f>
        <v>15424726.659574468</v>
      </c>
      <c r="E12" s="150">
        <f>[1]KIADÁS!$S3000</f>
        <v>250000</v>
      </c>
      <c r="F12" s="227">
        <f>[1]KIADÁS!$T3000</f>
        <v>0</v>
      </c>
      <c r="G12" s="153">
        <f>[2]KIADÁS!R$305</f>
        <v>92456.723404255317</v>
      </c>
      <c r="H12" s="154">
        <f>[2]KIADÁS!S$305</f>
        <v>0</v>
      </c>
      <c r="I12" s="155">
        <f>[2]KIADÁS!T$305</f>
        <v>18700000</v>
      </c>
      <c r="J12" s="149">
        <f>[3]KIADÁS!$R305</f>
        <v>16604837.456382984</v>
      </c>
      <c r="K12" s="150">
        <f>[3]KIADÁS!$S305</f>
        <v>0</v>
      </c>
      <c r="L12" s="227">
        <f>[3]KIADÁS!$T305</f>
        <v>0</v>
      </c>
      <c r="M12" s="149">
        <f>[4]KIADÁS!$R305</f>
        <v>21153406.468085106</v>
      </c>
      <c r="N12" s="150">
        <f>[4]KIADÁS!$S305</f>
        <v>0</v>
      </c>
      <c r="O12" s="227">
        <f>[4]KIADÁS!$T305</f>
        <v>0</v>
      </c>
      <c r="P12" s="574">
        <f t="shared" ref="P12:P16" si="1">D12+G12+J12+M12</f>
        <v>53275427.307446808</v>
      </c>
      <c r="Q12" s="396">
        <f t="shared" ref="Q12:Q17" si="2">E12+H12+K12+N12</f>
        <v>250000</v>
      </c>
      <c r="R12" s="397">
        <f t="shared" ref="R12:R17" si="3">F12+I12+L12+O12</f>
        <v>18700000</v>
      </c>
    </row>
    <row r="13" spans="1:18" ht="17.100000000000001" customHeight="1" x14ac:dyDescent="0.25">
      <c r="A13" s="619">
        <v>3</v>
      </c>
      <c r="B13" s="620" t="s">
        <v>3</v>
      </c>
      <c r="C13" s="638" t="s">
        <v>147</v>
      </c>
      <c r="D13" s="149">
        <f>[1]KIADÁS!$U3000</f>
        <v>163225260</v>
      </c>
      <c r="E13" s="150">
        <f>[1]KIADÁS!$V3000</f>
        <v>11790534</v>
      </c>
      <c r="F13" s="227">
        <f>[1]KIADÁS!$W3000</f>
        <v>0</v>
      </c>
      <c r="G13" s="153">
        <f>[2]KIADÁS!U$305</f>
        <v>0</v>
      </c>
      <c r="H13" s="154">
        <f>[2]KIADÁS!V$305</f>
        <v>0</v>
      </c>
      <c r="I13" s="155">
        <f>[2]KIADÁS!W$305</f>
        <v>13200000</v>
      </c>
      <c r="J13" s="149">
        <f>[3]KIADÁS!$U305</f>
        <v>44060099.899999999</v>
      </c>
      <c r="K13" s="150">
        <f>[3]KIADÁS!$V305</f>
        <v>0</v>
      </c>
      <c r="L13" s="227">
        <f>[3]KIADÁS!$W305</f>
        <v>0</v>
      </c>
      <c r="M13" s="149">
        <f>[4]KIADÁS!$U305</f>
        <v>82566149.849999994</v>
      </c>
      <c r="N13" s="150">
        <f>[4]KIADÁS!$V305</f>
        <v>0</v>
      </c>
      <c r="O13" s="227">
        <f>[4]KIADÁS!$W305</f>
        <v>0</v>
      </c>
      <c r="P13" s="574">
        <f t="shared" si="1"/>
        <v>289851509.75</v>
      </c>
      <c r="Q13" s="396">
        <f t="shared" si="2"/>
        <v>11790534</v>
      </c>
      <c r="R13" s="397">
        <f t="shared" si="3"/>
        <v>13200000</v>
      </c>
    </row>
    <row r="14" spans="1:18" ht="17.100000000000001" customHeight="1" x14ac:dyDescent="0.25">
      <c r="A14" s="619">
        <v>4</v>
      </c>
      <c r="B14" s="620" t="s">
        <v>51</v>
      </c>
      <c r="C14" s="638" t="s">
        <v>148</v>
      </c>
      <c r="D14" s="149">
        <f>[1]KIADÁS!$AM3000</f>
        <v>28531000</v>
      </c>
      <c r="E14" s="150">
        <f>[1]KIADÁS!$AN3000</f>
        <v>0</v>
      </c>
      <c r="F14" s="227">
        <f>[1]KIADÁS!$AO3000</f>
        <v>0</v>
      </c>
      <c r="G14" s="153">
        <f>[2]KIADÁS!AM$305</f>
        <v>0</v>
      </c>
      <c r="H14" s="154">
        <f>[2]KIADÁS!AN$305</f>
        <v>0</v>
      </c>
      <c r="I14" s="155">
        <f>[2]KIADÁS!AO$305</f>
        <v>0</v>
      </c>
      <c r="J14" s="149">
        <f>[3]KIADÁS!$AM305</f>
        <v>0</v>
      </c>
      <c r="K14" s="150">
        <f>[3]KIADÁS!$AN305</f>
        <v>0</v>
      </c>
      <c r="L14" s="227">
        <f>[3]KIADÁS!$AO305</f>
        <v>0</v>
      </c>
      <c r="M14" s="149">
        <f>[4]KIADÁS!$AM305</f>
        <v>0</v>
      </c>
      <c r="N14" s="150">
        <f>[4]KIADÁS!$AN305</f>
        <v>0</v>
      </c>
      <c r="O14" s="227">
        <f>[4]KIADÁS!$AO305</f>
        <v>0</v>
      </c>
      <c r="P14" s="574">
        <f t="shared" si="1"/>
        <v>28531000</v>
      </c>
      <c r="Q14" s="396">
        <f t="shared" si="2"/>
        <v>0</v>
      </c>
      <c r="R14" s="397">
        <f t="shared" si="3"/>
        <v>0</v>
      </c>
    </row>
    <row r="15" spans="1:18" ht="17.100000000000001" customHeight="1" x14ac:dyDescent="0.25">
      <c r="A15" s="619">
        <v>5</v>
      </c>
      <c r="B15" s="620" t="s">
        <v>58</v>
      </c>
      <c r="C15" s="638" t="s">
        <v>149</v>
      </c>
      <c r="D15" s="149">
        <f>[1]KIADÁS!$BE$3000-[1]KIADÁS!$CC$3000</f>
        <v>33781580</v>
      </c>
      <c r="E15" s="150">
        <f>[1]KIADÁS!$BF$3000-[1]KIADÁS!$CD$3000</f>
        <v>0</v>
      </c>
      <c r="F15" s="227">
        <f>[1]KIADÁS!BG3000-F16</f>
        <v>0</v>
      </c>
      <c r="G15" s="153">
        <f>[2]KIADÁS!BB$305</f>
        <v>0</v>
      </c>
      <c r="H15" s="154">
        <f>[2]KIADÁS!BC$305</f>
        <v>0</v>
      </c>
      <c r="I15" s="155">
        <f>[2]KIADÁS!BD$305</f>
        <v>0</v>
      </c>
      <c r="J15" s="149">
        <f>[3]KIADÁS!$BE$305-[3]KIADÁS!$CC$305</f>
        <v>0</v>
      </c>
      <c r="K15" s="150">
        <f>[3]KIADÁS!$BF$305-[3]KIADÁS!$CD$305</f>
        <v>0</v>
      </c>
      <c r="L15" s="227">
        <f>[3]KIADÁS!BM305-L16</f>
        <v>0</v>
      </c>
      <c r="M15" s="149">
        <f>[4]KIADÁS!$BE$305-[4]KIADÁS!$CC$305</f>
        <v>0</v>
      </c>
      <c r="N15" s="150">
        <f>[4]KIADÁS!$BF$305-[4]KIADÁS!$CD$305</f>
        <v>0</v>
      </c>
      <c r="O15" s="227">
        <f>[4]KIADÁS!BP305-O16</f>
        <v>0</v>
      </c>
      <c r="P15" s="574">
        <f t="shared" si="1"/>
        <v>33781580</v>
      </c>
      <c r="Q15" s="396">
        <f t="shared" si="2"/>
        <v>0</v>
      </c>
      <c r="R15" s="397">
        <f t="shared" si="3"/>
        <v>0</v>
      </c>
    </row>
    <row r="16" spans="1:18" ht="17.100000000000001" customHeight="1" x14ac:dyDescent="0.25">
      <c r="A16" s="619">
        <v>6</v>
      </c>
      <c r="B16" s="620" t="s">
        <v>98</v>
      </c>
      <c r="C16" s="621" t="s">
        <v>150</v>
      </c>
      <c r="D16" s="149">
        <f>[1]KIADÁS!$CF$3000+[1]KIADÁS!$CI$3000</f>
        <v>0</v>
      </c>
      <c r="E16" s="150">
        <f>[1]KIADÁS!$CG$3000+[1]KIADÁS!$CJ$3000</f>
        <v>300000</v>
      </c>
      <c r="F16" s="227">
        <f>[1]KIADÁS!$CH$3000+[1]KIADÁS!$CK$3000</f>
        <v>0</v>
      </c>
      <c r="G16" s="153">
        <f>[2]KIADÁS!CC$305+[2]KIADÁS!CF$305</f>
        <v>0</v>
      </c>
      <c r="H16" s="154">
        <f>[2]KIADÁS!CD$305+[2]KIADÁS!CG$305</f>
        <v>0</v>
      </c>
      <c r="I16" s="155">
        <f>[2]KIADÁS!CE$305+[2]KIADÁS!CH$305</f>
        <v>0</v>
      </c>
      <c r="J16" s="149">
        <f>[3]KIADÁS!$CF$305+[3]KIADÁS!$CI$305</f>
        <v>0</v>
      </c>
      <c r="K16" s="150">
        <f>[3]KIADÁS!$CG$305+[3]KIADÁS!$CJ$305</f>
        <v>0</v>
      </c>
      <c r="L16" s="227">
        <f>[3]KIADÁS!$CH$305+[3]KIADÁS!$CK$305</f>
        <v>0</v>
      </c>
      <c r="M16" s="149">
        <f>[4]KIADÁS!$CF$305+[4]KIADÁS!$CI$305</f>
        <v>0</v>
      </c>
      <c r="N16" s="150">
        <f>[4]KIADÁS!$CG$305+[4]KIADÁS!$CJ$305</f>
        <v>0</v>
      </c>
      <c r="O16" s="227">
        <f>[4]KIADÁS!$CH$305+[4]KIADÁS!$CK$305</f>
        <v>0</v>
      </c>
      <c r="P16" s="574">
        <f t="shared" si="1"/>
        <v>0</v>
      </c>
      <c r="Q16" s="396">
        <f t="shared" si="2"/>
        <v>300000</v>
      </c>
      <c r="R16" s="397">
        <f t="shared" si="3"/>
        <v>0</v>
      </c>
    </row>
    <row r="17" spans="1:18" s="62" customFormat="1" ht="17.100000000000001" customHeight="1" x14ac:dyDescent="0.2">
      <c r="A17" s="622"/>
      <c r="B17" s="623" t="s">
        <v>59</v>
      </c>
      <c r="C17" s="639"/>
      <c r="D17" s="156">
        <f>SUM(D11,D12,D13,D14,D15,D16)</f>
        <v>372748611</v>
      </c>
      <c r="E17" s="157">
        <f>SUM(E11,E12,E13,E14,E15,E16)</f>
        <v>13760634</v>
      </c>
      <c r="F17" s="159">
        <f t="shared" ref="F17" si="4">SUM(F11,F12,F13,F14,F15,F16)</f>
        <v>0</v>
      </c>
      <c r="G17" s="156">
        <f>SUM(G11,G12,G13,G14,G15,G16)</f>
        <v>620783</v>
      </c>
      <c r="H17" s="157">
        <f t="shared" ref="H17" si="5">SUM(H11,H12,H13,H14,H15,H16)</f>
        <v>0</v>
      </c>
      <c r="I17" s="158">
        <f>SUM(I11,I12,I13,I14,I15,I16)</f>
        <v>135440000</v>
      </c>
      <c r="J17" s="156">
        <f>SUM(J11,J12,J13,J14,J15,J16)</f>
        <v>156181809.25</v>
      </c>
      <c r="K17" s="157">
        <f>SUM(K11,K12,K13,K14,K15,K16)</f>
        <v>0</v>
      </c>
      <c r="L17" s="159">
        <f t="shared" ref="L17" si="6">SUM(L11,L12,L13,L14,L15,L16)</f>
        <v>0</v>
      </c>
      <c r="M17" s="156">
        <f>SUM(M11,M12,M13,M14,M15,M16)</f>
        <v>224967447.84999999</v>
      </c>
      <c r="N17" s="157">
        <f>SUM(N11,N12,N13,N14,N15,N16)</f>
        <v>0</v>
      </c>
      <c r="O17" s="159">
        <f t="shared" ref="O17" si="7">SUM(O11,O12,O13,O14,O15,O16)</f>
        <v>0</v>
      </c>
      <c r="P17" s="575">
        <f>D17+G17+J17+M17</f>
        <v>754518651.10000002</v>
      </c>
      <c r="Q17" s="399">
        <f t="shared" si="2"/>
        <v>13760634</v>
      </c>
      <c r="R17" s="400">
        <f t="shared" si="3"/>
        <v>135440000</v>
      </c>
    </row>
    <row r="18" spans="1:18" ht="17.100000000000001" customHeight="1" x14ac:dyDescent="0.25">
      <c r="A18" s="619" t="s">
        <v>82</v>
      </c>
      <c r="B18" s="620" t="s">
        <v>62</v>
      </c>
      <c r="C18" s="638"/>
      <c r="D18" s="1007"/>
      <c r="E18" s="1008"/>
      <c r="F18" s="1009"/>
      <c r="G18" s="1007"/>
      <c r="H18" s="1008"/>
      <c r="I18" s="1011"/>
      <c r="J18" s="1007"/>
      <c r="K18" s="1008"/>
      <c r="L18" s="1009"/>
      <c r="M18" s="1007"/>
      <c r="N18" s="1008"/>
      <c r="O18" s="1009"/>
      <c r="P18" s="1114"/>
      <c r="Q18" s="1115"/>
      <c r="R18" s="1116"/>
    </row>
    <row r="19" spans="1:18" ht="17.100000000000001" customHeight="1" x14ac:dyDescent="0.25">
      <c r="A19" s="619">
        <v>7</v>
      </c>
      <c r="B19" s="620" t="s">
        <v>64</v>
      </c>
      <c r="C19" s="638" t="s">
        <v>151</v>
      </c>
      <c r="D19" s="149">
        <f>[1]KIADÁS!CO3000</f>
        <v>0</v>
      </c>
      <c r="E19" s="150">
        <f>[1]KIADÁS!CP3000</f>
        <v>35023513.549999997</v>
      </c>
      <c r="F19" s="227">
        <f>[1]KIADÁS!CQ3000</f>
        <v>0</v>
      </c>
      <c r="G19" s="153">
        <f>[2]KIADÁS!CL$305</f>
        <v>0</v>
      </c>
      <c r="H19" s="154">
        <f>[2]KIADÁS!CM$305</f>
        <v>0</v>
      </c>
      <c r="I19" s="155">
        <f>[2]KIADÁS!CN$305</f>
        <v>0</v>
      </c>
      <c r="J19" s="149">
        <f>[3]KIADÁS!CU305</f>
        <v>0</v>
      </c>
      <c r="K19" s="150">
        <f>[3]KIADÁS!CV305</f>
        <v>0</v>
      </c>
      <c r="L19" s="227">
        <f>[3]KIADÁS!CW305</f>
        <v>0</v>
      </c>
      <c r="M19" s="149">
        <f>[4]KIADÁS!CX305</f>
        <v>0</v>
      </c>
      <c r="N19" s="150">
        <f>[4]KIADÁS!CY305</f>
        <v>0</v>
      </c>
      <c r="O19" s="227">
        <f>[4]KIADÁS!CZ305</f>
        <v>0</v>
      </c>
      <c r="P19" s="574">
        <f>D19+G19+J19+M19</f>
        <v>0</v>
      </c>
      <c r="Q19" s="396">
        <f t="shared" ref="Q19:Q21" si="8">E19+H19+K19+N19</f>
        <v>35023513.549999997</v>
      </c>
      <c r="R19" s="397">
        <f t="shared" ref="R19:R21" si="9">F19+I19+L19+O19</f>
        <v>0</v>
      </c>
    </row>
    <row r="20" spans="1:18" ht="16.5" customHeight="1" x14ac:dyDescent="0.25">
      <c r="A20" s="619">
        <v>8</v>
      </c>
      <c r="B20" s="620" t="s">
        <v>65</v>
      </c>
      <c r="C20" s="638" t="s">
        <v>152</v>
      </c>
      <c r="D20" s="149">
        <f>[1]KIADÁS!CR3000</f>
        <v>0</v>
      </c>
      <c r="E20" s="150">
        <f>[1]KIADÁS!CS3000</f>
        <v>2968582</v>
      </c>
      <c r="F20" s="227">
        <f>[1]KIADÁS!CT3000</f>
        <v>0</v>
      </c>
      <c r="G20" s="153">
        <f>[2]KIADÁS!CO$305</f>
        <v>0</v>
      </c>
      <c r="H20" s="154">
        <f>[2]KIADÁS!CP$305</f>
        <v>0</v>
      </c>
      <c r="I20" s="155">
        <f>[2]KIADÁS!CQ$305</f>
        <v>0</v>
      </c>
      <c r="J20" s="149">
        <f>[3]KIADÁS!CX305</f>
        <v>0</v>
      </c>
      <c r="K20" s="150">
        <f>[3]KIADÁS!CY305</f>
        <v>0</v>
      </c>
      <c r="L20" s="227">
        <f>[3]KIADÁS!CZ305</f>
        <v>0</v>
      </c>
      <c r="M20" s="149">
        <f>[4]KIADÁS!DA305</f>
        <v>0</v>
      </c>
      <c r="N20" s="150">
        <f>[4]KIADÁS!DB305</f>
        <v>0</v>
      </c>
      <c r="O20" s="227">
        <f>[4]KIADÁS!DC305</f>
        <v>0</v>
      </c>
      <c r="P20" s="574">
        <f t="shared" ref="P20:P21" si="10">D20+G20+J20+M20</f>
        <v>0</v>
      </c>
      <c r="Q20" s="396">
        <f t="shared" si="8"/>
        <v>2968582</v>
      </c>
      <c r="R20" s="397">
        <f t="shared" si="9"/>
        <v>0</v>
      </c>
    </row>
    <row r="21" spans="1:18" ht="17.100000000000001" customHeight="1" x14ac:dyDescent="0.25">
      <c r="A21" s="619">
        <v>9</v>
      </c>
      <c r="B21" s="620" t="s">
        <v>66</v>
      </c>
      <c r="C21" s="638" t="s">
        <v>153</v>
      </c>
      <c r="D21" s="149">
        <f>[1]KIADÁS!CU3000</f>
        <v>5000000</v>
      </c>
      <c r="E21" s="150">
        <f>[1]KIADÁS!CV3000</f>
        <v>0</v>
      </c>
      <c r="F21" s="227">
        <f>[1]KIADÁS!CW3000</f>
        <v>0</v>
      </c>
      <c r="G21" s="153"/>
      <c r="H21" s="154"/>
      <c r="I21" s="155"/>
      <c r="J21" s="149">
        <f>[3]KIADÁS!DA305</f>
        <v>0</v>
      </c>
      <c r="K21" s="150">
        <f>[3]KIADÁS!DB305</f>
        <v>0</v>
      </c>
      <c r="L21" s="227">
        <f>[3]KIADÁS!DC305</f>
        <v>0</v>
      </c>
      <c r="M21" s="149">
        <f>[4]KIADÁS!DD305</f>
        <v>0</v>
      </c>
      <c r="N21" s="150">
        <f>[4]KIADÁS!DE305</f>
        <v>0</v>
      </c>
      <c r="O21" s="227">
        <f>[4]KIADÁS!DF305</f>
        <v>0</v>
      </c>
      <c r="P21" s="574">
        <f t="shared" si="10"/>
        <v>5000000</v>
      </c>
      <c r="Q21" s="396">
        <f t="shared" si="8"/>
        <v>0</v>
      </c>
      <c r="R21" s="397">
        <f t="shared" si="9"/>
        <v>0</v>
      </c>
    </row>
    <row r="22" spans="1:18" ht="17.100000000000001" customHeight="1" x14ac:dyDescent="0.25">
      <c r="A22" s="619">
        <v>10</v>
      </c>
      <c r="B22" s="620" t="s">
        <v>15</v>
      </c>
      <c r="C22" s="638" t="s">
        <v>150</v>
      </c>
      <c r="D22" s="232">
        <f>[1]KIADÁS!CL$3000</f>
        <v>14528000</v>
      </c>
      <c r="E22" s="150">
        <f>[1]KIADÁS!CM$3000</f>
        <v>100702739</v>
      </c>
      <c r="F22" s="233">
        <f>[1]KIADÁS!CN$3000</f>
        <v>0</v>
      </c>
      <c r="G22" s="153"/>
      <c r="H22" s="154"/>
      <c r="I22" s="155"/>
      <c r="J22" s="232">
        <f>[3]KIADÁS!CR$305</f>
        <v>0</v>
      </c>
      <c r="K22" s="150">
        <f>[3]KIADÁS!CS$305</f>
        <v>0</v>
      </c>
      <c r="L22" s="233">
        <f>[3]KIADÁS!CT$305</f>
        <v>0</v>
      </c>
      <c r="M22" s="232">
        <f>[4]KIADÁS!CU$305</f>
        <v>0</v>
      </c>
      <c r="N22" s="150">
        <f>[4]KIADÁS!CV$305</f>
        <v>0</v>
      </c>
      <c r="O22" s="570">
        <f>[4]KIADÁS!CW$305</f>
        <v>0</v>
      </c>
      <c r="P22" s="574">
        <f t="shared" ref="P22:P23" si="11">D22+G22+J22+M22</f>
        <v>14528000</v>
      </c>
      <c r="Q22" s="396">
        <f t="shared" ref="Q22:Q23" si="12">E22+H22+K22+N22</f>
        <v>100702739</v>
      </c>
      <c r="R22" s="397">
        <f t="shared" ref="R22:R23" si="13">F22+I22+L22+O22</f>
        <v>0</v>
      </c>
    </row>
    <row r="23" spans="1:18" s="62" customFormat="1" ht="17.100000000000001" customHeight="1" x14ac:dyDescent="0.25">
      <c r="A23" s="622"/>
      <c r="B23" s="623" t="s">
        <v>67</v>
      </c>
      <c r="C23" s="639"/>
      <c r="D23" s="156">
        <f>SUM(D19,D20,D21,D22)</f>
        <v>19528000</v>
      </c>
      <c r="E23" s="157">
        <f t="shared" ref="E23:I23" si="14">SUM(E19,E20,E21,E22)</f>
        <v>138694834.55000001</v>
      </c>
      <c r="F23" s="159">
        <f t="shared" si="14"/>
        <v>0</v>
      </c>
      <c r="G23" s="156">
        <f>SUM(G19,G20,G21,G22)</f>
        <v>0</v>
      </c>
      <c r="H23" s="157">
        <f t="shared" si="14"/>
        <v>0</v>
      </c>
      <c r="I23" s="159">
        <f t="shared" si="14"/>
        <v>0</v>
      </c>
      <c r="J23" s="156">
        <f>SUM(J19,J20,J21,J22)</f>
        <v>0</v>
      </c>
      <c r="K23" s="157">
        <f t="shared" ref="K23:L23" si="15">SUM(K19,K20,K21,K22)</f>
        <v>0</v>
      </c>
      <c r="L23" s="159">
        <f t="shared" si="15"/>
        <v>0</v>
      </c>
      <c r="M23" s="156">
        <f>SUM(M19,M20,M21,M22)</f>
        <v>0</v>
      </c>
      <c r="N23" s="157">
        <f t="shared" ref="N23:O23" si="16">SUM(N19,N20,N21,N22)</f>
        <v>0</v>
      </c>
      <c r="O23" s="159">
        <f t="shared" si="16"/>
        <v>0</v>
      </c>
      <c r="P23" s="574">
        <f t="shared" si="11"/>
        <v>19528000</v>
      </c>
      <c r="Q23" s="396">
        <f t="shared" si="12"/>
        <v>138694834.55000001</v>
      </c>
      <c r="R23" s="397">
        <f t="shared" si="13"/>
        <v>0</v>
      </c>
    </row>
    <row r="24" spans="1:18" ht="17.100000000000001" customHeight="1" x14ac:dyDescent="0.25">
      <c r="A24" s="619" t="s">
        <v>83</v>
      </c>
      <c r="B24" s="620" t="s">
        <v>84</v>
      </c>
      <c r="C24" s="620"/>
      <c r="D24" s="1007"/>
      <c r="E24" s="1008"/>
      <c r="F24" s="1009"/>
      <c r="G24" s="1007"/>
      <c r="H24" s="1008"/>
      <c r="I24" s="1011"/>
      <c r="J24" s="1007"/>
      <c r="K24" s="1008"/>
      <c r="L24" s="1009"/>
      <c r="M24" s="1007"/>
      <c r="N24" s="1008"/>
      <c r="O24" s="1009"/>
      <c r="P24" s="1130"/>
      <c r="Q24" s="1131"/>
      <c r="R24" s="1132"/>
    </row>
    <row r="25" spans="1:18" ht="17.100000000000001" customHeight="1" x14ac:dyDescent="0.25">
      <c r="A25" s="619">
        <v>11</v>
      </c>
      <c r="B25" s="620" t="s">
        <v>162</v>
      </c>
      <c r="C25" s="638" t="s">
        <v>140</v>
      </c>
      <c r="D25" s="149">
        <f>[1]KIADÁS!EE3000</f>
        <v>0</v>
      </c>
      <c r="E25" s="150">
        <f>[1]KIADÁS!EF3000</f>
        <v>0</v>
      </c>
      <c r="F25" s="227">
        <f>[1]KIADÁS!EG3000</f>
        <v>0</v>
      </c>
      <c r="G25" s="153"/>
      <c r="H25" s="154"/>
      <c r="I25" s="155"/>
      <c r="J25" s="149">
        <f>[3]KIADÁS!EK305</f>
        <v>0</v>
      </c>
      <c r="K25" s="150">
        <f>[3]KIADÁS!EL305</f>
        <v>0</v>
      </c>
      <c r="L25" s="227">
        <f>[3]KIADÁS!EM305</f>
        <v>0</v>
      </c>
      <c r="M25" s="149">
        <f>[4]KIADÁS!EN305</f>
        <v>0</v>
      </c>
      <c r="N25" s="150">
        <f>[4]KIADÁS!EO305</f>
        <v>0</v>
      </c>
      <c r="O25" s="227">
        <f>[4]KIADÁS!EP305</f>
        <v>0</v>
      </c>
      <c r="P25" s="574">
        <f t="shared" ref="P25:P28" si="17">D25+G25+J25+M25</f>
        <v>0</v>
      </c>
      <c r="Q25" s="396">
        <f t="shared" ref="Q25:Q29" si="18">E25+H25+K25+N25</f>
        <v>0</v>
      </c>
      <c r="R25" s="397">
        <f t="shared" ref="R25:R29" si="19">F25+I25+L25+O25</f>
        <v>0</v>
      </c>
    </row>
    <row r="26" spans="1:18" ht="17.100000000000001" customHeight="1" x14ac:dyDescent="0.25">
      <c r="A26" s="619">
        <v>12</v>
      </c>
      <c r="B26" s="620" t="s">
        <v>76</v>
      </c>
      <c r="C26" s="638" t="s">
        <v>141</v>
      </c>
      <c r="D26" s="149">
        <f>[1]KIADÁS!EB3000</f>
        <v>0</v>
      </c>
      <c r="E26" s="150">
        <f>[1]KIADÁS!EC3000</f>
        <v>0</v>
      </c>
      <c r="F26" s="227">
        <f>[1]KIADÁS!ED3000</f>
        <v>0</v>
      </c>
      <c r="G26" s="153"/>
      <c r="H26" s="154"/>
      <c r="I26" s="155"/>
      <c r="J26" s="149">
        <f>[3]KIADÁS!EH305</f>
        <v>0</v>
      </c>
      <c r="K26" s="150">
        <f>[3]KIADÁS!EI305</f>
        <v>0</v>
      </c>
      <c r="L26" s="227">
        <f>[3]KIADÁS!EJ305</f>
        <v>0</v>
      </c>
      <c r="M26" s="149">
        <f>[4]KIADÁS!EK305</f>
        <v>0</v>
      </c>
      <c r="N26" s="150">
        <f>[4]KIADÁS!EL305</f>
        <v>0</v>
      </c>
      <c r="O26" s="227">
        <f>[4]KIADÁS!EM305</f>
        <v>0</v>
      </c>
      <c r="P26" s="574">
        <f t="shared" si="17"/>
        <v>0</v>
      </c>
      <c r="Q26" s="396">
        <f t="shared" si="18"/>
        <v>0</v>
      </c>
      <c r="R26" s="397">
        <f t="shared" si="19"/>
        <v>0</v>
      </c>
    </row>
    <row r="27" spans="1:18" ht="17.100000000000001" customHeight="1" x14ac:dyDescent="0.25">
      <c r="A27" s="619">
        <v>13</v>
      </c>
      <c r="B27" s="620" t="s">
        <v>156</v>
      </c>
      <c r="C27" s="621" t="s">
        <v>143</v>
      </c>
      <c r="D27" s="149">
        <f>[1]KIADÁS!EK3000</f>
        <v>19917000</v>
      </c>
      <c r="E27" s="150">
        <f>[1]KIADÁS!EL3000</f>
        <v>0</v>
      </c>
      <c r="F27" s="227">
        <f>[1]KIADÁS!EM3000</f>
        <v>0</v>
      </c>
      <c r="G27" s="153"/>
      <c r="H27" s="154"/>
      <c r="I27" s="155"/>
      <c r="J27" s="149">
        <f>[3]KIADÁS!EQ305</f>
        <v>0</v>
      </c>
      <c r="K27" s="150">
        <f>[3]KIADÁS!ER305</f>
        <v>0</v>
      </c>
      <c r="L27" s="227">
        <f>[3]KIADÁS!ES305</f>
        <v>0</v>
      </c>
      <c r="M27" s="149">
        <f>[4]KIADÁS!ET305</f>
        <v>0</v>
      </c>
      <c r="N27" s="150">
        <f>[4]KIADÁS!EU305</f>
        <v>0</v>
      </c>
      <c r="O27" s="227">
        <f>[4]KIADÁS!EV305</f>
        <v>0</v>
      </c>
      <c r="P27" s="574">
        <f t="shared" si="17"/>
        <v>19917000</v>
      </c>
      <c r="Q27" s="396">
        <f t="shared" si="18"/>
        <v>0</v>
      </c>
      <c r="R27" s="397">
        <f t="shared" si="19"/>
        <v>0</v>
      </c>
    </row>
    <row r="28" spans="1:18" s="62" customFormat="1" ht="17.100000000000001" customHeight="1" x14ac:dyDescent="0.25">
      <c r="A28" s="622"/>
      <c r="B28" s="623" t="s">
        <v>96</v>
      </c>
      <c r="C28" s="624"/>
      <c r="D28" s="156">
        <f>SUM(D25,D26,D27)</f>
        <v>19917000</v>
      </c>
      <c r="E28" s="157">
        <f t="shared" ref="E28:I28" si="20">SUM(E25,E26,E27)</f>
        <v>0</v>
      </c>
      <c r="F28" s="159">
        <f t="shared" si="20"/>
        <v>0</v>
      </c>
      <c r="G28" s="156">
        <f t="shared" si="20"/>
        <v>0</v>
      </c>
      <c r="H28" s="157">
        <f t="shared" si="20"/>
        <v>0</v>
      </c>
      <c r="I28" s="158">
        <f t="shared" si="20"/>
        <v>0</v>
      </c>
      <c r="J28" s="156">
        <f>SUM(J25,J26,J27)</f>
        <v>0</v>
      </c>
      <c r="K28" s="157">
        <f t="shared" ref="K28:L28" si="21">SUM(K25,K26,K27)</f>
        <v>0</v>
      </c>
      <c r="L28" s="159">
        <f t="shared" si="21"/>
        <v>0</v>
      </c>
      <c r="M28" s="156">
        <f>SUM(M25,M26,M27)</f>
        <v>0</v>
      </c>
      <c r="N28" s="157">
        <f t="shared" ref="N28:O28" si="22">SUM(N25,N26,N27)</f>
        <v>0</v>
      </c>
      <c r="O28" s="159">
        <f t="shared" si="22"/>
        <v>0</v>
      </c>
      <c r="P28" s="574">
        <f t="shared" si="17"/>
        <v>19917000</v>
      </c>
      <c r="Q28" s="396">
        <f t="shared" si="18"/>
        <v>0</v>
      </c>
      <c r="R28" s="397">
        <f t="shared" si="19"/>
        <v>0</v>
      </c>
    </row>
    <row r="29" spans="1:18" s="62" customFormat="1" ht="17.100000000000001" customHeight="1" thickBot="1" x14ac:dyDescent="0.25">
      <c r="A29" s="640"/>
      <c r="B29" s="627" t="s">
        <v>103</v>
      </c>
      <c r="C29" s="641"/>
      <c r="D29" s="163">
        <f>SUM(D28,D23,D17)</f>
        <v>412193611</v>
      </c>
      <c r="E29" s="164">
        <f t="shared" ref="E29:I29" si="23">SUM(E28,E23,E17)</f>
        <v>152455468.55000001</v>
      </c>
      <c r="F29" s="166">
        <f t="shared" si="23"/>
        <v>0</v>
      </c>
      <c r="G29" s="163">
        <f t="shared" si="23"/>
        <v>620783</v>
      </c>
      <c r="H29" s="164">
        <f t="shared" si="23"/>
        <v>0</v>
      </c>
      <c r="I29" s="165">
        <f t="shared" si="23"/>
        <v>135440000</v>
      </c>
      <c r="J29" s="163">
        <f>SUM(J28,J23,J17)</f>
        <v>156181809.25</v>
      </c>
      <c r="K29" s="164">
        <f t="shared" ref="K29:L29" si="24">SUM(K28,K23,K17)</f>
        <v>0</v>
      </c>
      <c r="L29" s="166">
        <f t="shared" si="24"/>
        <v>0</v>
      </c>
      <c r="M29" s="163">
        <f>SUM(M28,M23,M17)</f>
        <v>224967447.84999999</v>
      </c>
      <c r="N29" s="164">
        <f t="shared" ref="N29:O29" si="25">SUM(N28,N23,N17)</f>
        <v>0</v>
      </c>
      <c r="O29" s="166">
        <f t="shared" si="25"/>
        <v>0</v>
      </c>
      <c r="P29" s="576">
        <f>D29+G29+J29+M29</f>
        <v>793963651.10000002</v>
      </c>
      <c r="Q29" s="406">
        <f t="shared" si="18"/>
        <v>152455468.55000001</v>
      </c>
      <c r="R29" s="577">
        <f t="shared" si="19"/>
        <v>135440000</v>
      </c>
    </row>
    <row r="30" spans="1:18" x14ac:dyDescent="0.25">
      <c r="A30" s="173"/>
      <c r="B30" s="167"/>
      <c r="C30" s="167"/>
      <c r="D30" s="226"/>
      <c r="E30" s="226"/>
      <c r="F30" s="229"/>
      <c r="G30" s="91"/>
      <c r="H30" s="91"/>
      <c r="I30" s="91"/>
      <c r="J30" s="91"/>
      <c r="K30" s="91"/>
      <c r="L30" s="91"/>
      <c r="M30" s="91"/>
      <c r="N30" s="91"/>
      <c r="O30" s="91"/>
      <c r="P30" s="104"/>
      <c r="Q30" s="102"/>
      <c r="R30" s="102"/>
    </row>
    <row r="31" spans="1:18" ht="12.75" customHeight="1" x14ac:dyDescent="0.25">
      <c r="A31" s="173"/>
      <c r="B31" s="145"/>
      <c r="C31" s="145"/>
      <c r="D31" s="230"/>
      <c r="E31" s="230"/>
      <c r="F31" s="1133"/>
      <c r="G31" s="1133"/>
      <c r="H31" s="146"/>
      <c r="I31" s="147"/>
      <c r="J31" s="147"/>
      <c r="K31" s="146"/>
      <c r="L31" s="147"/>
      <c r="M31" s="147"/>
      <c r="N31" s="146"/>
      <c r="O31" s="147"/>
      <c r="P31" s="137"/>
      <c r="Q31" s="138"/>
      <c r="R31" s="102"/>
    </row>
    <row r="32" spans="1:18" ht="12.75" customHeight="1" x14ac:dyDescent="0.25">
      <c r="A32" s="173"/>
      <c r="B32" s="145"/>
      <c r="C32" s="148"/>
      <c r="D32" s="230"/>
      <c r="E32" s="230"/>
      <c r="F32" s="1133"/>
      <c r="G32" s="1133"/>
      <c r="H32" s="146"/>
      <c r="I32" s="147"/>
      <c r="J32" s="147"/>
      <c r="K32" s="146"/>
      <c r="L32" s="147"/>
      <c r="M32" s="147"/>
      <c r="N32" s="146"/>
      <c r="O32" s="147"/>
      <c r="P32" s="137"/>
      <c r="Q32" s="137"/>
      <c r="R32" s="102"/>
    </row>
    <row r="33" spans="2:17" x14ac:dyDescent="0.25">
      <c r="B33" s="130"/>
      <c r="C33" s="132"/>
      <c r="D33" s="225"/>
      <c r="E33" s="225"/>
      <c r="F33" s="224"/>
      <c r="G33" s="130"/>
      <c r="H33" s="131"/>
      <c r="I33" s="133"/>
      <c r="J33" s="133"/>
      <c r="K33" s="131"/>
      <c r="L33" s="133"/>
      <c r="M33" s="133"/>
      <c r="N33" s="131"/>
      <c r="O33" s="133"/>
      <c r="P33" s="134"/>
      <c r="Q33" s="135"/>
    </row>
    <row r="34" spans="2:17" x14ac:dyDescent="0.25">
      <c r="B34" s="130"/>
      <c r="C34" s="132"/>
      <c r="D34" s="225"/>
      <c r="E34" s="225"/>
      <c r="F34" s="224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135"/>
    </row>
    <row r="35" spans="2:17" x14ac:dyDescent="0.25">
      <c r="B35" s="130"/>
      <c r="C35" s="132"/>
      <c r="D35" s="225"/>
      <c r="E35" s="225"/>
      <c r="F35" s="224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135"/>
    </row>
    <row r="36" spans="2:17" x14ac:dyDescent="0.25">
      <c r="B36" s="130"/>
      <c r="C36" s="132"/>
      <c r="D36" s="225"/>
      <c r="E36" s="225"/>
      <c r="F36" s="224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135"/>
    </row>
    <row r="37" spans="2:17" x14ac:dyDescent="0.25">
      <c r="B37" s="132"/>
      <c r="C37" s="132"/>
      <c r="D37" s="225"/>
      <c r="E37" s="225"/>
      <c r="F37" s="224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135"/>
    </row>
    <row r="38" spans="2:17" x14ac:dyDescent="0.25">
      <c r="B38" s="132"/>
      <c r="C38" s="132"/>
      <c r="D38" s="225"/>
      <c r="E38" s="225"/>
      <c r="F38" s="224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135"/>
    </row>
    <row r="39" spans="2:17" x14ac:dyDescent="0.25">
      <c r="B39" s="182"/>
    </row>
  </sheetData>
  <mergeCells count="28">
    <mergeCell ref="A6:J6"/>
    <mergeCell ref="A7:R7"/>
    <mergeCell ref="A1:R1"/>
    <mergeCell ref="A2:Q2"/>
    <mergeCell ref="A3:R3"/>
    <mergeCell ref="A4:J4"/>
    <mergeCell ref="A5:R5"/>
    <mergeCell ref="P24:R24"/>
    <mergeCell ref="F31:G31"/>
    <mergeCell ref="F32:G32"/>
    <mergeCell ref="M24:O24"/>
    <mergeCell ref="D24:F24"/>
    <mergeCell ref="G24:I24"/>
    <mergeCell ref="J24:L24"/>
    <mergeCell ref="D8:F8"/>
    <mergeCell ref="G8:I8"/>
    <mergeCell ref="J8:L8"/>
    <mergeCell ref="M8:O8"/>
    <mergeCell ref="P8:R8"/>
    <mergeCell ref="P18:R18"/>
    <mergeCell ref="D10:F10"/>
    <mergeCell ref="G10:I10"/>
    <mergeCell ref="J10:L10"/>
    <mergeCell ref="M10:O10"/>
    <mergeCell ref="D18:F18"/>
    <mergeCell ref="G18:I18"/>
    <mergeCell ref="M18:O18"/>
    <mergeCell ref="J18:L18"/>
  </mergeCells>
  <printOptions horizontalCentered="1"/>
  <pageMargins left="0" right="0" top="0.19685039370078741" bottom="0" header="0.51181102362204722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M437"/>
  <sheetViews>
    <sheetView showGridLines="0" view="pageBreakPreview" topLeftCell="A406" zoomScale="85" zoomScaleNormal="85" zoomScaleSheetLayoutView="85" zoomScalePageLayoutView="70" workbookViewId="0">
      <selection activeCell="A6" sqref="A6:J6"/>
    </sheetView>
  </sheetViews>
  <sheetFormatPr defaultColWidth="4.28515625" defaultRowHeight="15" x14ac:dyDescent="0.25"/>
  <cols>
    <col min="1" max="1" width="4.85546875" style="293" customWidth="1"/>
    <col min="2" max="2" width="27.7109375" style="294" customWidth="1"/>
    <col min="3" max="3" width="6.7109375" style="324" bestFit="1" customWidth="1"/>
    <col min="4" max="5" width="8.7109375" style="321" bestFit="1" customWidth="1"/>
    <col min="6" max="6" width="7.85546875" style="322" bestFit="1" customWidth="1"/>
    <col min="7" max="7" width="9" style="323" bestFit="1" customWidth="1"/>
    <col min="8" max="8" width="7.85546875" style="323" bestFit="1" customWidth="1"/>
    <col min="9" max="9" width="6.7109375" style="323" bestFit="1" customWidth="1"/>
    <col min="10" max="11" width="7.85546875" style="323" bestFit="1" customWidth="1"/>
    <col min="12" max="12" width="7.7109375" style="323" bestFit="1" customWidth="1"/>
    <col min="13" max="13" width="9" style="323" bestFit="1" customWidth="1"/>
    <col min="14" max="15" width="7.85546875" style="323" bestFit="1" customWidth="1"/>
    <col min="16" max="17" width="9" style="323" bestFit="1" customWidth="1"/>
    <col min="18" max="18" width="7.85546875" style="323" bestFit="1" customWidth="1"/>
    <col min="19" max="19" width="9" style="323" bestFit="1" customWidth="1"/>
    <col min="20" max="20" width="8.42578125" style="323" bestFit="1" customWidth="1"/>
    <col min="21" max="21" width="7.42578125" style="323" bestFit="1" customWidth="1"/>
    <col min="22" max="22" width="9" style="246" bestFit="1" customWidth="1"/>
    <col min="23" max="23" width="8" style="238" bestFit="1" customWidth="1"/>
    <col min="24" max="24" width="5.42578125" style="238" bestFit="1" customWidth="1"/>
    <col min="25" max="25" width="7.85546875" style="238" bestFit="1" customWidth="1"/>
    <col min="26" max="27" width="6.7109375" style="238" bestFit="1" customWidth="1"/>
    <col min="28" max="29" width="9" style="238" bestFit="1" customWidth="1"/>
    <col min="30" max="30" width="7.85546875" style="238" bestFit="1" customWidth="1"/>
    <col min="31" max="31" width="9" style="238" bestFit="1" customWidth="1"/>
    <col min="32" max="16384" width="4.28515625" style="238"/>
  </cols>
  <sheetData>
    <row r="1" spans="1:33" s="70" customFormat="1" ht="12.75" x14ac:dyDescent="0.2">
      <c r="A1" s="987" t="s">
        <v>429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  <c r="S1" s="988"/>
      <c r="T1" s="988"/>
      <c r="U1" s="988"/>
    </row>
    <row r="2" spans="1:33" s="70" customFormat="1" ht="12" x14ac:dyDescent="0.2">
      <c r="A2" s="989"/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605"/>
    </row>
    <row r="3" spans="1:33" s="70" customFormat="1" ht="12.75" x14ac:dyDescent="0.2">
      <c r="A3" s="987" t="s">
        <v>430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  <c r="S3" s="988"/>
      <c r="T3" s="988"/>
      <c r="U3" s="988"/>
    </row>
    <row r="4" spans="1:33" s="70" customFormat="1" ht="12" x14ac:dyDescent="0.2">
      <c r="A4" s="995"/>
      <c r="B4" s="996"/>
      <c r="C4" s="996"/>
      <c r="D4" s="996"/>
      <c r="E4" s="996"/>
      <c r="F4" s="996"/>
      <c r="G4" s="996"/>
      <c r="H4" s="996"/>
      <c r="I4" s="996"/>
      <c r="J4" s="997"/>
      <c r="K4" s="605"/>
      <c r="L4" s="605"/>
      <c r="M4" s="605"/>
      <c r="N4" s="605"/>
      <c r="O4" s="605"/>
      <c r="P4" s="605"/>
      <c r="Q4" s="605"/>
      <c r="R4" s="605"/>
    </row>
    <row r="5" spans="1:33" s="70" customFormat="1" ht="16.5" x14ac:dyDescent="0.25">
      <c r="A5" s="991" t="s">
        <v>443</v>
      </c>
      <c r="B5" s="992"/>
      <c r="C5" s="992"/>
      <c r="D5" s="992"/>
      <c r="E5" s="992"/>
      <c r="F5" s="992"/>
      <c r="G5" s="992"/>
      <c r="H5" s="992"/>
      <c r="I5" s="992"/>
      <c r="J5" s="992"/>
      <c r="K5" s="992"/>
      <c r="L5" s="992"/>
      <c r="M5" s="992"/>
      <c r="N5" s="992"/>
      <c r="O5" s="992"/>
      <c r="P5" s="992"/>
      <c r="Q5" s="992"/>
      <c r="R5" s="992"/>
      <c r="S5" s="992"/>
      <c r="T5" s="992"/>
      <c r="U5" s="992"/>
    </row>
    <row r="6" spans="1:33" s="70" customFormat="1" ht="12" x14ac:dyDescent="0.2">
      <c r="A6" s="995"/>
      <c r="B6" s="996"/>
      <c r="C6" s="996"/>
      <c r="D6" s="996"/>
      <c r="E6" s="996"/>
      <c r="F6" s="996"/>
      <c r="G6" s="996"/>
      <c r="H6" s="996"/>
      <c r="I6" s="996"/>
      <c r="J6" s="997"/>
      <c r="K6" s="605"/>
      <c r="L6" s="605"/>
      <c r="M6" s="605"/>
      <c r="N6" s="605"/>
      <c r="O6" s="605"/>
      <c r="P6" s="605"/>
      <c r="Q6" s="605"/>
      <c r="R6" s="605"/>
    </row>
    <row r="7" spans="1:33" s="70" customFormat="1" ht="13.5" thickBot="1" x14ac:dyDescent="0.25">
      <c r="A7" s="994" t="s">
        <v>379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  <c r="S7" s="994"/>
      <c r="T7" s="994"/>
      <c r="U7" s="994"/>
    </row>
    <row r="8" spans="1:33" s="249" customFormat="1" ht="15" customHeight="1" x14ac:dyDescent="0.2">
      <c r="A8" s="287"/>
      <c r="B8" s="288"/>
      <c r="C8" s="1102" t="s">
        <v>223</v>
      </c>
      <c r="D8" s="1136" t="s">
        <v>266</v>
      </c>
      <c r="E8" s="1137"/>
      <c r="F8" s="1137"/>
      <c r="G8" s="1137"/>
      <c r="H8" s="1137"/>
      <c r="I8" s="1137"/>
      <c r="J8" s="1137"/>
      <c r="K8" s="1137"/>
      <c r="L8" s="1137"/>
      <c r="M8" s="1137"/>
      <c r="N8" s="1137"/>
      <c r="O8" s="1137"/>
      <c r="P8" s="1137"/>
      <c r="Q8" s="1137"/>
      <c r="R8" s="1137"/>
      <c r="S8" s="1137"/>
      <c r="T8" s="1137"/>
      <c r="U8" s="113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</row>
    <row r="9" spans="1:33" s="236" customFormat="1" ht="36" customHeight="1" x14ac:dyDescent="0.2">
      <c r="A9" s="287"/>
      <c r="B9" s="288"/>
      <c r="C9" s="1102"/>
      <c r="D9" s="1029" t="s">
        <v>193</v>
      </c>
      <c r="E9" s="1030"/>
      <c r="F9" s="1030"/>
      <c r="G9" s="1030" t="s">
        <v>194</v>
      </c>
      <c r="H9" s="1030"/>
      <c r="I9" s="1030"/>
      <c r="J9" s="1030" t="s">
        <v>195</v>
      </c>
      <c r="K9" s="1030"/>
      <c r="L9" s="1030"/>
      <c r="M9" s="1030" t="s">
        <v>283</v>
      </c>
      <c r="N9" s="1030"/>
      <c r="O9" s="1030"/>
      <c r="P9" s="1030" t="s">
        <v>197</v>
      </c>
      <c r="Q9" s="1030"/>
      <c r="R9" s="1030"/>
      <c r="S9" s="1030" t="s">
        <v>285</v>
      </c>
      <c r="T9" s="1030"/>
      <c r="U9" s="1031"/>
      <c r="V9" s="240"/>
    </row>
    <row r="10" spans="1:33" s="236" customFormat="1" ht="56.25" customHeight="1" x14ac:dyDescent="0.2">
      <c r="A10" s="287"/>
      <c r="B10" s="288"/>
      <c r="C10" s="297" t="s">
        <v>111</v>
      </c>
      <c r="D10" s="1029" t="s">
        <v>229</v>
      </c>
      <c r="E10" s="1030"/>
      <c r="F10" s="1030"/>
      <c r="G10" s="1030" t="s">
        <v>224</v>
      </c>
      <c r="H10" s="1030"/>
      <c r="I10" s="1030"/>
      <c r="J10" s="1030" t="s">
        <v>225</v>
      </c>
      <c r="K10" s="1030"/>
      <c r="L10" s="1030"/>
      <c r="M10" s="1030" t="s">
        <v>284</v>
      </c>
      <c r="N10" s="1030"/>
      <c r="O10" s="1030"/>
      <c r="P10" s="1030" t="s">
        <v>228</v>
      </c>
      <c r="Q10" s="1030"/>
      <c r="R10" s="1030"/>
      <c r="S10" s="1030" t="s">
        <v>286</v>
      </c>
      <c r="T10" s="1030"/>
      <c r="U10" s="1031"/>
      <c r="V10" s="240"/>
    </row>
    <row r="11" spans="1:33" s="236" customFormat="1" ht="62.25" customHeight="1" x14ac:dyDescent="0.2">
      <c r="A11" s="289" t="s">
        <v>41</v>
      </c>
      <c r="B11" s="290" t="s">
        <v>111</v>
      </c>
      <c r="C11" s="298" t="s">
        <v>117</v>
      </c>
      <c r="D11" s="512" t="s">
        <v>134</v>
      </c>
      <c r="E11" s="513" t="s">
        <v>135</v>
      </c>
      <c r="F11" s="513" t="s">
        <v>136</v>
      </c>
      <c r="G11" s="514" t="s">
        <v>134</v>
      </c>
      <c r="H11" s="514" t="s">
        <v>135</v>
      </c>
      <c r="I11" s="514" t="s">
        <v>136</v>
      </c>
      <c r="J11" s="514" t="s">
        <v>134</v>
      </c>
      <c r="K11" s="514" t="s">
        <v>135</v>
      </c>
      <c r="L11" s="514" t="s">
        <v>136</v>
      </c>
      <c r="M11" s="514" t="s">
        <v>134</v>
      </c>
      <c r="N11" s="514" t="s">
        <v>135</v>
      </c>
      <c r="O11" s="514" t="s">
        <v>136</v>
      </c>
      <c r="P11" s="514" t="s">
        <v>134</v>
      </c>
      <c r="Q11" s="514" t="s">
        <v>135</v>
      </c>
      <c r="R11" s="514" t="s">
        <v>136</v>
      </c>
      <c r="S11" s="514" t="s">
        <v>134</v>
      </c>
      <c r="T11" s="514" t="s">
        <v>135</v>
      </c>
      <c r="U11" s="515" t="s">
        <v>136</v>
      </c>
      <c r="V11" s="240"/>
    </row>
    <row r="12" spans="1:33" ht="28.5" customHeight="1" x14ac:dyDescent="0.25">
      <c r="A12" s="291" t="s">
        <v>53</v>
      </c>
      <c r="B12" s="286" t="s">
        <v>55</v>
      </c>
      <c r="C12" s="302"/>
      <c r="D12" s="1139"/>
      <c r="E12" s="1140"/>
      <c r="F12" s="1140"/>
      <c r="G12" s="1140"/>
      <c r="H12" s="1140"/>
      <c r="I12" s="1140"/>
      <c r="J12" s="1140"/>
      <c r="K12" s="1140"/>
      <c r="L12" s="1140"/>
      <c r="M12" s="1140"/>
      <c r="N12" s="1140"/>
      <c r="O12" s="1140"/>
      <c r="P12" s="1140"/>
      <c r="Q12" s="1140"/>
      <c r="R12" s="1140"/>
      <c r="S12" s="1140"/>
      <c r="T12" s="1140"/>
      <c r="U12" s="1141"/>
      <c r="V12" s="237"/>
    </row>
    <row r="13" spans="1:33" ht="17.100000000000001" customHeight="1" x14ac:dyDescent="0.25">
      <c r="A13" s="291">
        <v>1</v>
      </c>
      <c r="B13" s="286" t="s">
        <v>2</v>
      </c>
      <c r="C13" s="303" t="s">
        <v>144</v>
      </c>
      <c r="D13" s="304">
        <f>[1]KIADÁS!$O$106</f>
        <v>23250000</v>
      </c>
      <c r="E13" s="305">
        <f>[1]KIADÁS!$P$106</f>
        <v>0</v>
      </c>
      <c r="F13" s="305">
        <f>[1]KIADÁS!$Q$106</f>
        <v>0</v>
      </c>
      <c r="G13" s="305">
        <f>[1]KIADÁS!$O$145</f>
        <v>0</v>
      </c>
      <c r="H13" s="305">
        <f>[1]KIADÁS!$P$145</f>
        <v>0</v>
      </c>
      <c r="I13" s="305">
        <f>[1]KIADÁS!$Q$145</f>
        <v>0</v>
      </c>
      <c r="J13" s="305">
        <f>[1]KIADÁS!$O195</f>
        <v>0</v>
      </c>
      <c r="K13" s="305">
        <f>[1]KIADÁS!$P195</f>
        <v>0</v>
      </c>
      <c r="L13" s="305">
        <f>[1]KIADÁS!$Q195</f>
        <v>0</v>
      </c>
      <c r="M13" s="305">
        <f>[1]KIADÁS!$O$234</f>
        <v>0</v>
      </c>
      <c r="N13" s="305">
        <f>[1]KIADÁS!$P$234</f>
        <v>0</v>
      </c>
      <c r="O13" s="305">
        <f>[1]KIADÁS!$Q$234</f>
        <v>0</v>
      </c>
      <c r="P13" s="305">
        <f>[1]KIADÁS!$O$281</f>
        <v>83723356</v>
      </c>
      <c r="Q13" s="305">
        <f>[1]KIADÁS!$P$281</f>
        <v>0</v>
      </c>
      <c r="R13" s="305">
        <f>[1]KIADÁS!$Q$281</f>
        <v>0</v>
      </c>
      <c r="S13" s="305">
        <f>[1]KIADÁS!$O341</f>
        <v>0</v>
      </c>
      <c r="T13" s="305">
        <f>[1]KIADÁS!$P341</f>
        <v>0</v>
      </c>
      <c r="U13" s="307">
        <f>[1]KIADÁS!$Q341</f>
        <v>0</v>
      </c>
      <c r="V13" s="237"/>
    </row>
    <row r="14" spans="1:33" ht="23.25" x14ac:dyDescent="0.25">
      <c r="A14" s="291">
        <v>2</v>
      </c>
      <c r="B14" s="286" t="s">
        <v>57</v>
      </c>
      <c r="C14" s="303" t="s">
        <v>145</v>
      </c>
      <c r="D14" s="304">
        <f>[1]KIADÁS!$R$106</f>
        <v>3743000</v>
      </c>
      <c r="E14" s="305">
        <f>[1]KIADÁS!$S$106</f>
        <v>0</v>
      </c>
      <c r="F14" s="305">
        <f>[1]KIADÁS!$T$106</f>
        <v>0</v>
      </c>
      <c r="G14" s="305">
        <f>[1]KIADÁS!$R$145</f>
        <v>0</v>
      </c>
      <c r="H14" s="305">
        <f>[1]KIADÁS!$S$145</f>
        <v>0</v>
      </c>
      <c r="I14" s="305">
        <f>[1]KIADÁS!$T$145</f>
        <v>0</v>
      </c>
      <c r="J14" s="305">
        <f>[1]KIADÁS!$R195</f>
        <v>0</v>
      </c>
      <c r="K14" s="305">
        <f>[1]KIADÁS!$S195</f>
        <v>0</v>
      </c>
      <c r="L14" s="305">
        <f>[1]KIADÁS!$T195</f>
        <v>0</v>
      </c>
      <c r="M14" s="305">
        <f>[1]KIADÁS!$R$234</f>
        <v>0</v>
      </c>
      <c r="N14" s="305">
        <f>[1]KIADÁS!$S$234</f>
        <v>0</v>
      </c>
      <c r="O14" s="305">
        <f>[1]KIADÁS!$T$234</f>
        <v>0</v>
      </c>
      <c r="P14" s="305">
        <f>[1]KIADÁS!$R$281</f>
        <v>7317984</v>
      </c>
      <c r="Q14" s="305">
        <f>[1]KIADÁS!$S$281</f>
        <v>0</v>
      </c>
      <c r="R14" s="305">
        <f>[1]KIADÁS!$T$281</f>
        <v>0</v>
      </c>
      <c r="S14" s="305">
        <f>[1]KIADÁS!$R341</f>
        <v>0</v>
      </c>
      <c r="T14" s="305">
        <f>[1]KIADÁS!$S341</f>
        <v>0</v>
      </c>
      <c r="U14" s="307">
        <f>[1]KIADÁS!$T341</f>
        <v>0</v>
      </c>
      <c r="V14" s="237"/>
    </row>
    <row r="15" spans="1:33" ht="17.100000000000001" customHeight="1" x14ac:dyDescent="0.25">
      <c r="A15" s="291">
        <v>3</v>
      </c>
      <c r="B15" s="286" t="s">
        <v>3</v>
      </c>
      <c r="C15" s="303" t="s">
        <v>147</v>
      </c>
      <c r="D15" s="304">
        <f>[1]KIADÁS!$U$106</f>
        <v>0</v>
      </c>
      <c r="E15" s="305">
        <f>[1]KIADÁS!$V$106</f>
        <v>0</v>
      </c>
      <c r="F15" s="305">
        <f>[1]KIADÁS!$W$106</f>
        <v>0</v>
      </c>
      <c r="G15" s="305">
        <f>[1]KIADÁS!$U$145</f>
        <v>0</v>
      </c>
      <c r="H15" s="305">
        <f>[1]KIADÁS!$V$145</f>
        <v>0</v>
      </c>
      <c r="I15" s="305">
        <f>[1]KIADÁS!$W$145</f>
        <v>0</v>
      </c>
      <c r="J15" s="305">
        <f>[1]KIADÁS!$U195</f>
        <v>0</v>
      </c>
      <c r="K15" s="305">
        <f>[1]KIADÁS!$V195</f>
        <v>0</v>
      </c>
      <c r="L15" s="305">
        <f>[1]KIADÁS!$W195</f>
        <v>0</v>
      </c>
      <c r="M15" s="305">
        <f>[1]KIADÁS!$U$234</f>
        <v>0</v>
      </c>
      <c r="N15" s="305">
        <f>[1]KIADÁS!$V$234</f>
        <v>2407158</v>
      </c>
      <c r="O15" s="305">
        <f>[1]KIADÁS!$W$234</f>
        <v>0</v>
      </c>
      <c r="P15" s="305">
        <f>[1]KIADÁS!$U$281</f>
        <v>0</v>
      </c>
      <c r="Q15" s="305">
        <f>[1]KIADÁS!$V$281</f>
        <v>0</v>
      </c>
      <c r="R15" s="305">
        <f>[1]KIADÁS!$W$281</f>
        <v>0</v>
      </c>
      <c r="S15" s="305">
        <f>[1]KIADÁS!$U341</f>
        <v>0</v>
      </c>
      <c r="T15" s="305">
        <f>[1]KIADÁS!$V341</f>
        <v>0</v>
      </c>
      <c r="U15" s="307">
        <f>[1]KIADÁS!$W341</f>
        <v>0</v>
      </c>
      <c r="V15" s="237"/>
    </row>
    <row r="16" spans="1:33" ht="17.100000000000001" customHeight="1" x14ac:dyDescent="0.25">
      <c r="A16" s="291">
        <v>4</v>
      </c>
      <c r="B16" s="286" t="s">
        <v>51</v>
      </c>
      <c r="C16" s="303" t="s">
        <v>148</v>
      </c>
      <c r="D16" s="304">
        <f>[1]KIADÁS!$AM$106</f>
        <v>0</v>
      </c>
      <c r="E16" s="305">
        <f>[1]KIADÁS!$AN$106</f>
        <v>0</v>
      </c>
      <c r="F16" s="305">
        <f>[1]KIADÁS!$AO$106</f>
        <v>0</v>
      </c>
      <c r="G16" s="305">
        <f>[1]KIADÁS!$AM$145</f>
        <v>0</v>
      </c>
      <c r="H16" s="305">
        <f>[1]KIADÁS!$AN$145</f>
        <v>0</v>
      </c>
      <c r="I16" s="305">
        <f>[1]KIADÁS!$AO$145</f>
        <v>0</v>
      </c>
      <c r="J16" s="305">
        <f>[1]KIADÁS!$AM195</f>
        <v>0</v>
      </c>
      <c r="K16" s="305">
        <f>[1]KIADÁS!$AN195</f>
        <v>0</v>
      </c>
      <c r="L16" s="305">
        <f>[1]KIADÁS!$AO195</f>
        <v>0</v>
      </c>
      <c r="M16" s="305">
        <f>[1]KIADÁS!$AM$234</f>
        <v>0</v>
      </c>
      <c r="N16" s="305">
        <f>[1]KIADÁS!$AN$234</f>
        <v>0</v>
      </c>
      <c r="O16" s="305">
        <f>[1]KIADÁS!$AO$234</f>
        <v>0</v>
      </c>
      <c r="P16" s="305">
        <f>[1]KIADÁS!$AM$281</f>
        <v>0</v>
      </c>
      <c r="Q16" s="305">
        <f>[1]KIADÁS!$AN$281</f>
        <v>0</v>
      </c>
      <c r="R16" s="305">
        <f>[1]KIADÁS!$AO$281</f>
        <v>0</v>
      </c>
      <c r="S16" s="305">
        <f>[1]KIADÁS!$AM341</f>
        <v>0</v>
      </c>
      <c r="T16" s="305">
        <f>[1]KIADÁS!$AN341</f>
        <v>0</v>
      </c>
      <c r="U16" s="307">
        <f>[1]KIADÁS!$AO341</f>
        <v>0</v>
      </c>
      <c r="V16" s="237"/>
    </row>
    <row r="17" spans="1:33" ht="17.100000000000001" customHeight="1" x14ac:dyDescent="0.25">
      <c r="A17" s="291">
        <v>5</v>
      </c>
      <c r="B17" s="286" t="s">
        <v>58</v>
      </c>
      <c r="C17" s="303" t="s">
        <v>149</v>
      </c>
      <c r="D17" s="304">
        <f>[1]KIADÁS!$BE$106-$D$18</f>
        <v>0</v>
      </c>
      <c r="E17" s="305">
        <f>[1]KIADÁS!$BF$106-$E$18</f>
        <v>0</v>
      </c>
      <c r="F17" s="305">
        <f>[1]KIADÁS!$BG$106-$F$18</f>
        <v>0</v>
      </c>
      <c r="G17" s="305">
        <f>[1]KIADÁS!$BE$145-$D$18</f>
        <v>0</v>
      </c>
      <c r="H17" s="305">
        <f>[1]KIADÁS!$BF$145-$E$18</f>
        <v>0</v>
      </c>
      <c r="I17" s="305">
        <f>[1]KIADÁS!$BG$145-$F$18</f>
        <v>0</v>
      </c>
      <c r="J17" s="305">
        <f>[1]KIADÁS!$BE195-$D$18</f>
        <v>0</v>
      </c>
      <c r="K17" s="305">
        <f>[1]KIADÁS!$BF195-$E$18</f>
        <v>0</v>
      </c>
      <c r="L17" s="305">
        <f>[1]KIADÁS!$BG195-$F$18</f>
        <v>0</v>
      </c>
      <c r="M17" s="305">
        <f>[1]KIADÁS!$BE$234-$D$18</f>
        <v>0</v>
      </c>
      <c r="N17" s="305">
        <f>[1]KIADÁS!$BF$234-$E$18</f>
        <v>0</v>
      </c>
      <c r="O17" s="305">
        <f>[1]KIADÁS!$BG$234-$F$18</f>
        <v>0</v>
      </c>
      <c r="P17" s="305">
        <f>[1]KIADÁS!$BE$281-$D$18</f>
        <v>0</v>
      </c>
      <c r="Q17" s="305">
        <f>[1]KIADÁS!$BF$281-$E$18</f>
        <v>0</v>
      </c>
      <c r="R17" s="305">
        <f>[1]KIADÁS!$BG$281-$F$18</f>
        <v>0</v>
      </c>
      <c r="S17" s="305">
        <f>[1]KIADÁS!$BE341-$D$18</f>
        <v>0</v>
      </c>
      <c r="T17" s="305">
        <f>[1]KIADÁS!$BF341-$E$18</f>
        <v>0</v>
      </c>
      <c r="U17" s="307">
        <f>[1]KIADÁS!$BG341-$F$18</f>
        <v>0</v>
      </c>
      <c r="V17" s="237"/>
    </row>
    <row r="18" spans="1:33" ht="17.100000000000001" customHeight="1" x14ac:dyDescent="0.25">
      <c r="A18" s="291">
        <v>6</v>
      </c>
      <c r="B18" s="286" t="s">
        <v>98</v>
      </c>
      <c r="C18" s="309" t="s">
        <v>150</v>
      </c>
      <c r="D18" s="304">
        <f>[1]KIADÁS!$CF$106+[1]KIADÁS!$CI$106</f>
        <v>0</v>
      </c>
      <c r="E18" s="305">
        <f>[1]KIADÁS!$CG$106+[1]KIADÁS!$CJ$106</f>
        <v>0</v>
      </c>
      <c r="F18" s="305">
        <f>[1]KIADÁS!$CH$106+[1]KIADÁS!$CK$106</f>
        <v>0</v>
      </c>
      <c r="G18" s="305">
        <f>[1]KIADÁS!$CF$145+[1]KIADÁS!$CI$145</f>
        <v>0</v>
      </c>
      <c r="H18" s="305">
        <f>[1]KIADÁS!$CG$145+[1]KIADÁS!$CJ$145</f>
        <v>0</v>
      </c>
      <c r="I18" s="305">
        <f>[1]KIADÁS!$CH$145+[1]KIADÁS!$CK$145</f>
        <v>0</v>
      </c>
      <c r="J18" s="305">
        <f>[1]KIADÁS!$CF195+[1]KIADÁS!$CI195</f>
        <v>0</v>
      </c>
      <c r="K18" s="305">
        <f>[1]KIADÁS!$CG195+[1]KIADÁS!$CJ195</f>
        <v>0</v>
      </c>
      <c r="L18" s="305">
        <f>[1]KIADÁS!$CH195+[1]KIADÁS!$CK195</f>
        <v>0</v>
      </c>
      <c r="M18" s="305">
        <f>[1]KIADÁS!$CF$234+[1]KIADÁS!$CI$234</f>
        <v>0</v>
      </c>
      <c r="N18" s="305">
        <f>[1]KIADÁS!$CG$234+[1]KIADÁS!$CJ$234</f>
        <v>0</v>
      </c>
      <c r="O18" s="305">
        <f>[1]KIADÁS!$CH$234+[1]KIADÁS!$CK$234</f>
        <v>0</v>
      </c>
      <c r="P18" s="305">
        <f>[1]KIADÁS!$CF$281+[1]KIADÁS!$CI$281</f>
        <v>0</v>
      </c>
      <c r="Q18" s="305">
        <f>[1]KIADÁS!$CG$281+[1]KIADÁS!$CJ$281</f>
        <v>0</v>
      </c>
      <c r="R18" s="305">
        <f>[1]KIADÁS!$CH$281+[1]KIADÁS!$CK$281</f>
        <v>0</v>
      </c>
      <c r="S18" s="305">
        <f>[1]KIADÁS!$CF341+[1]KIADÁS!$CI341</f>
        <v>0</v>
      </c>
      <c r="T18" s="305">
        <f>[1]KIADÁS!$CG341+[1]KIADÁS!$CJ341</f>
        <v>0</v>
      </c>
      <c r="U18" s="307">
        <f>[1]KIADÁS!$CH341+[1]KIADÁS!$CK341</f>
        <v>0</v>
      </c>
      <c r="V18" s="237"/>
    </row>
    <row r="19" spans="1:33" s="239" customFormat="1" ht="17.100000000000001" customHeight="1" x14ac:dyDescent="0.2">
      <c r="A19" s="292"/>
      <c r="B19" s="288" t="s">
        <v>59</v>
      </c>
      <c r="C19" s="310"/>
      <c r="D19" s="311">
        <f>SUM(D13:D17)</f>
        <v>26993000</v>
      </c>
      <c r="E19" s="312">
        <f t="shared" ref="E19:F19" si="0">SUM(E13:E17)</f>
        <v>0</v>
      </c>
      <c r="F19" s="312">
        <f t="shared" si="0"/>
        <v>0</v>
      </c>
      <c r="G19" s="312">
        <f>SUM(G13:G17)</f>
        <v>0</v>
      </c>
      <c r="H19" s="312">
        <f t="shared" ref="H19:I19" si="1">SUM(H13:H17)</f>
        <v>0</v>
      </c>
      <c r="I19" s="312">
        <f t="shared" si="1"/>
        <v>0</v>
      </c>
      <c r="J19" s="312">
        <f>SUM(J13:J17)</f>
        <v>0</v>
      </c>
      <c r="K19" s="312">
        <f t="shared" ref="K19:L19" si="2">SUM(K13:K17)</f>
        <v>0</v>
      </c>
      <c r="L19" s="312">
        <f t="shared" si="2"/>
        <v>0</v>
      </c>
      <c r="M19" s="312">
        <f>SUM(M13:M17)</f>
        <v>0</v>
      </c>
      <c r="N19" s="312">
        <f t="shared" ref="N19:O19" si="3">SUM(N13:N17)</f>
        <v>2407158</v>
      </c>
      <c r="O19" s="312">
        <f t="shared" si="3"/>
        <v>0</v>
      </c>
      <c r="P19" s="312">
        <f>SUM(P13:P17)</f>
        <v>91041340</v>
      </c>
      <c r="Q19" s="312">
        <f t="shared" ref="Q19:R19" si="4">SUM(Q13:Q17)</f>
        <v>0</v>
      </c>
      <c r="R19" s="312">
        <f t="shared" si="4"/>
        <v>0</v>
      </c>
      <c r="S19" s="312">
        <f>SUM(S13:S17)</f>
        <v>0</v>
      </c>
      <c r="T19" s="312">
        <f t="shared" ref="T19:U19" si="5">SUM(T13:T17)</f>
        <v>0</v>
      </c>
      <c r="U19" s="314">
        <f t="shared" si="5"/>
        <v>0</v>
      </c>
      <c r="V19" s="247"/>
    </row>
    <row r="20" spans="1:33" ht="28.5" customHeight="1" x14ac:dyDescent="0.25">
      <c r="A20" s="291" t="s">
        <v>82</v>
      </c>
      <c r="B20" s="286" t="s">
        <v>62</v>
      </c>
      <c r="C20" s="303"/>
      <c r="D20" s="1144"/>
      <c r="E20" s="1142"/>
      <c r="F20" s="1142"/>
      <c r="G20" s="1142"/>
      <c r="H20" s="1142"/>
      <c r="I20" s="1142"/>
      <c r="J20" s="1142"/>
      <c r="K20" s="1142"/>
      <c r="L20" s="1142"/>
      <c r="M20" s="1142"/>
      <c r="N20" s="1142"/>
      <c r="O20" s="1142"/>
      <c r="P20" s="1142"/>
      <c r="Q20" s="1142"/>
      <c r="R20" s="1142"/>
      <c r="S20" s="1142"/>
      <c r="T20" s="1142"/>
      <c r="U20" s="1143"/>
      <c r="V20" s="237"/>
    </row>
    <row r="21" spans="1:33" ht="17.100000000000001" customHeight="1" x14ac:dyDescent="0.25">
      <c r="A21" s="291">
        <v>7</v>
      </c>
      <c r="B21" s="286" t="s">
        <v>64</v>
      </c>
      <c r="C21" s="303" t="s">
        <v>151</v>
      </c>
      <c r="D21" s="304">
        <f>[1]KIADÁS!$CO$106</f>
        <v>0</v>
      </c>
      <c r="E21" s="305">
        <f>[1]KIADÁS!$CP$106</f>
        <v>0</v>
      </c>
      <c r="F21" s="305">
        <f>[1]KIADÁS!$CQ$106</f>
        <v>0</v>
      </c>
      <c r="G21" s="305">
        <f>[1]KIADÁS!$CO$145</f>
        <v>0</v>
      </c>
      <c r="H21" s="305">
        <f>[1]KIADÁS!$CP$145</f>
        <v>0</v>
      </c>
      <c r="I21" s="305">
        <f>[1]KIADÁS!$CQ$145</f>
        <v>0</v>
      </c>
      <c r="J21" s="305">
        <f>[1]KIADÁS!$CO195</f>
        <v>0</v>
      </c>
      <c r="K21" s="305">
        <f>[1]KIADÁS!$CP195</f>
        <v>0</v>
      </c>
      <c r="L21" s="305">
        <f>[1]KIADÁS!$CQ195</f>
        <v>0</v>
      </c>
      <c r="M21" s="305">
        <f>[1]KIADÁS!$CO$234</f>
        <v>0</v>
      </c>
      <c r="N21" s="305">
        <f>[1]KIADÁS!$CP$234</f>
        <v>0</v>
      </c>
      <c r="O21" s="305">
        <f>[1]KIADÁS!$CQ$234</f>
        <v>0</v>
      </c>
      <c r="P21" s="305">
        <f>[1]KIADÁS!$CO$281</f>
        <v>0</v>
      </c>
      <c r="Q21" s="305">
        <f>[1]KIADÁS!$CP$281</f>
        <v>0</v>
      </c>
      <c r="R21" s="305">
        <f>[1]KIADÁS!$CQ$281</f>
        <v>0</v>
      </c>
      <c r="S21" s="305">
        <f>[1]KIADÁS!$CO341</f>
        <v>0</v>
      </c>
      <c r="T21" s="305">
        <f>[1]KIADÁS!$CP341</f>
        <v>0</v>
      </c>
      <c r="U21" s="307">
        <f>[1]KIADÁS!$CQ341</f>
        <v>0</v>
      </c>
      <c r="V21" s="237"/>
    </row>
    <row r="22" spans="1:33" ht="16.5" customHeight="1" x14ac:dyDescent="0.25">
      <c r="A22" s="291">
        <v>8</v>
      </c>
      <c r="B22" s="286" t="s">
        <v>65</v>
      </c>
      <c r="C22" s="303" t="s">
        <v>152</v>
      </c>
      <c r="D22" s="304">
        <f>[1]KIADÁS!$CR$106</f>
        <v>0</v>
      </c>
      <c r="E22" s="305">
        <f>[1]KIADÁS!$CS$106</f>
        <v>0</v>
      </c>
      <c r="F22" s="305">
        <f>[1]KIADÁS!$CT$106</f>
        <v>0</v>
      </c>
      <c r="G22" s="305">
        <f>[1]KIADÁS!$CR$145</f>
        <v>0</v>
      </c>
      <c r="H22" s="305">
        <f>[1]KIADÁS!$CS$145</f>
        <v>0</v>
      </c>
      <c r="I22" s="305">
        <f>[1]KIADÁS!$CT$145</f>
        <v>0</v>
      </c>
      <c r="J22" s="305">
        <f>[1]KIADÁS!$CR195</f>
        <v>0</v>
      </c>
      <c r="K22" s="305">
        <f>[1]KIADÁS!$CS195</f>
        <v>0</v>
      </c>
      <c r="L22" s="305">
        <f>[1]KIADÁS!$CT195</f>
        <v>0</v>
      </c>
      <c r="M22" s="305">
        <f>[1]KIADÁS!$CR$234</f>
        <v>0</v>
      </c>
      <c r="N22" s="305">
        <f>[1]KIADÁS!$CS$234</f>
        <v>0</v>
      </c>
      <c r="O22" s="305">
        <f>[1]KIADÁS!$CT$234</f>
        <v>0</v>
      </c>
      <c r="P22" s="305">
        <f>[1]KIADÁS!$CR$281</f>
        <v>0</v>
      </c>
      <c r="Q22" s="305">
        <f>[1]KIADÁS!$CS$281</f>
        <v>0</v>
      </c>
      <c r="R22" s="305">
        <f>[1]KIADÁS!$CT$281</f>
        <v>0</v>
      </c>
      <c r="S22" s="305">
        <f>[1]KIADÁS!$CR341</f>
        <v>0</v>
      </c>
      <c r="T22" s="305">
        <f>[1]KIADÁS!$CS341</f>
        <v>0</v>
      </c>
      <c r="U22" s="307">
        <f>[1]KIADÁS!$CT341</f>
        <v>0</v>
      </c>
      <c r="V22" s="237"/>
    </row>
    <row r="23" spans="1:33" ht="17.100000000000001" customHeight="1" x14ac:dyDescent="0.25">
      <c r="A23" s="291">
        <v>9</v>
      </c>
      <c r="B23" s="286" t="s">
        <v>66</v>
      </c>
      <c r="C23" s="303" t="s">
        <v>153</v>
      </c>
      <c r="D23" s="304">
        <f>[1]KIADÁS!$CU$106</f>
        <v>0</v>
      </c>
      <c r="E23" s="305">
        <f>[1]KIADÁS!$CV$106</f>
        <v>0</v>
      </c>
      <c r="F23" s="305">
        <f>[1]KIADÁS!$CW$106</f>
        <v>0</v>
      </c>
      <c r="G23" s="305">
        <f>[1]KIADÁS!$CU$145</f>
        <v>0</v>
      </c>
      <c r="H23" s="305">
        <f>[1]KIADÁS!$CV$145</f>
        <v>0</v>
      </c>
      <c r="I23" s="305">
        <f>[1]KIADÁS!$CW$145</f>
        <v>0</v>
      </c>
      <c r="J23" s="305">
        <f>[1]KIADÁS!$CU195</f>
        <v>0</v>
      </c>
      <c r="K23" s="305">
        <f>[1]KIADÁS!$CV195</f>
        <v>0</v>
      </c>
      <c r="L23" s="305">
        <f>[1]KIADÁS!$CW195</f>
        <v>0</v>
      </c>
      <c r="M23" s="305">
        <f>[1]KIADÁS!$CU$234</f>
        <v>0</v>
      </c>
      <c r="N23" s="305">
        <f>[1]KIADÁS!$CV$234</f>
        <v>0</v>
      </c>
      <c r="O23" s="305">
        <f>[1]KIADÁS!$CW$234</f>
        <v>0</v>
      </c>
      <c r="P23" s="305">
        <f>[1]KIADÁS!$CU$281</f>
        <v>0</v>
      </c>
      <c r="Q23" s="305">
        <f>[1]KIADÁS!$CV$281</f>
        <v>0</v>
      </c>
      <c r="R23" s="305">
        <f>[1]KIADÁS!$CW$281</f>
        <v>0</v>
      </c>
      <c r="S23" s="305">
        <f>[1]KIADÁS!$CU341</f>
        <v>0</v>
      </c>
      <c r="T23" s="305">
        <f>[1]KIADÁS!$CV341</f>
        <v>0</v>
      </c>
      <c r="U23" s="307">
        <f>[1]KIADÁS!$CW341</f>
        <v>0</v>
      </c>
      <c r="V23" s="237"/>
    </row>
    <row r="24" spans="1:33" ht="17.100000000000001" customHeight="1" x14ac:dyDescent="0.25">
      <c r="A24" s="291">
        <v>10</v>
      </c>
      <c r="B24" s="286" t="s">
        <v>15</v>
      </c>
      <c r="C24" s="303" t="s">
        <v>150</v>
      </c>
      <c r="D24" s="304">
        <f>[1]KIADÁS!$CL$106</f>
        <v>0</v>
      </c>
      <c r="E24" s="305">
        <f>[1]KIADÁS!$CM$106</f>
        <v>0</v>
      </c>
      <c r="F24" s="305">
        <f>[1]KIADÁS!$CN$106</f>
        <v>0</v>
      </c>
      <c r="G24" s="305">
        <f>[1]KIADÁS!$CL$145</f>
        <v>0</v>
      </c>
      <c r="H24" s="305">
        <f>[1]KIADÁS!$CM$145</f>
        <v>0</v>
      </c>
      <c r="I24" s="305">
        <f>[1]KIADÁS!$CN$145</f>
        <v>0</v>
      </c>
      <c r="J24" s="305">
        <f>[1]KIADÁS!$CL195</f>
        <v>0</v>
      </c>
      <c r="K24" s="305">
        <f>[1]KIADÁS!$CM195</f>
        <v>0</v>
      </c>
      <c r="L24" s="305">
        <f>[1]KIADÁS!$CN195</f>
        <v>0</v>
      </c>
      <c r="M24" s="305">
        <f>[1]KIADÁS!$CL$234</f>
        <v>0</v>
      </c>
      <c r="N24" s="305">
        <f>[1]KIADÁS!$CM$234</f>
        <v>0</v>
      </c>
      <c r="O24" s="305">
        <f>[1]KIADÁS!$CN$234</f>
        <v>0</v>
      </c>
      <c r="P24" s="305">
        <f>[1]KIADÁS!$CL$281</f>
        <v>0</v>
      </c>
      <c r="Q24" s="305">
        <f>[1]KIADÁS!$CM$281</f>
        <v>0</v>
      </c>
      <c r="R24" s="305">
        <f>[1]KIADÁS!$CN$281</f>
        <v>0</v>
      </c>
      <c r="S24" s="305">
        <f>[1]KIADÁS!$CL341</f>
        <v>0</v>
      </c>
      <c r="T24" s="305">
        <f>[1]KIADÁS!$CM341</f>
        <v>0</v>
      </c>
      <c r="U24" s="307">
        <f>[1]KIADÁS!$CN341</f>
        <v>0</v>
      </c>
      <c r="V24" s="237"/>
    </row>
    <row r="25" spans="1:33" s="239" customFormat="1" ht="17.100000000000001" customHeight="1" x14ac:dyDescent="0.2">
      <c r="A25" s="292"/>
      <c r="B25" s="288" t="s">
        <v>67</v>
      </c>
      <c r="C25" s="310"/>
      <c r="D25" s="311">
        <f>SUM(D21,D22,D23,D24)</f>
        <v>0</v>
      </c>
      <c r="E25" s="312">
        <f t="shared" ref="E25:F25" si="6">SUM(E21,E22,E23,E24)</f>
        <v>0</v>
      </c>
      <c r="F25" s="312">
        <f t="shared" si="6"/>
        <v>0</v>
      </c>
      <c r="G25" s="312">
        <f>SUM(G21,G22,G23,G24)</f>
        <v>0</v>
      </c>
      <c r="H25" s="312">
        <f t="shared" ref="H25:I25" si="7">SUM(H21,H22,H23,H24)</f>
        <v>0</v>
      </c>
      <c r="I25" s="312">
        <f t="shared" si="7"/>
        <v>0</v>
      </c>
      <c r="J25" s="312">
        <f>SUM(J21,J22,J23,J24)</f>
        <v>0</v>
      </c>
      <c r="K25" s="312">
        <f t="shared" ref="K25:L25" si="8">SUM(K21,K22,K23,K24)</f>
        <v>0</v>
      </c>
      <c r="L25" s="312">
        <f t="shared" si="8"/>
        <v>0</v>
      </c>
      <c r="M25" s="312">
        <f>SUM(M21,M22,M23,M24)</f>
        <v>0</v>
      </c>
      <c r="N25" s="312">
        <f t="shared" ref="N25:O25" si="9">SUM(N21,N22,N23,N24)</f>
        <v>0</v>
      </c>
      <c r="O25" s="312">
        <f t="shared" si="9"/>
        <v>0</v>
      </c>
      <c r="P25" s="312">
        <f>SUM(P21,P22,P23,P24)</f>
        <v>0</v>
      </c>
      <c r="Q25" s="312">
        <f t="shared" ref="Q25:R25" si="10">SUM(Q21,Q22,Q23,Q24)</f>
        <v>0</v>
      </c>
      <c r="R25" s="312">
        <f t="shared" si="10"/>
        <v>0</v>
      </c>
      <c r="S25" s="312">
        <f>SUM(S21,S22,S23,S24)</f>
        <v>0</v>
      </c>
      <c r="T25" s="312">
        <f t="shared" ref="T25:U25" si="11">SUM(T21,T22,T23,T24)</f>
        <v>0</v>
      </c>
      <c r="U25" s="314">
        <f t="shared" si="11"/>
        <v>0</v>
      </c>
      <c r="V25" s="247"/>
    </row>
    <row r="26" spans="1:33" ht="23.25" x14ac:dyDescent="0.25">
      <c r="A26" s="291" t="s">
        <v>83</v>
      </c>
      <c r="B26" s="286" t="s">
        <v>84</v>
      </c>
      <c r="C26" s="302"/>
      <c r="D26" s="1144"/>
      <c r="E26" s="1142"/>
      <c r="F26" s="1142"/>
      <c r="G26" s="1142"/>
      <c r="H26" s="1142"/>
      <c r="I26" s="1142"/>
      <c r="J26" s="1142"/>
      <c r="K26" s="1142"/>
      <c r="L26" s="1142"/>
      <c r="M26" s="1142"/>
      <c r="N26" s="1142"/>
      <c r="O26" s="1142"/>
      <c r="P26" s="1142"/>
      <c r="Q26" s="1142"/>
      <c r="R26" s="1142"/>
      <c r="S26" s="1142"/>
      <c r="T26" s="1142"/>
      <c r="U26" s="1143"/>
      <c r="V26" s="237"/>
    </row>
    <row r="27" spans="1:33" ht="17.100000000000001" customHeight="1" x14ac:dyDescent="0.25">
      <c r="A27" s="291">
        <v>11</v>
      </c>
      <c r="B27" s="286" t="s">
        <v>162</v>
      </c>
      <c r="C27" s="303" t="s">
        <v>140</v>
      </c>
      <c r="D27" s="304">
        <f>[1]KIADÁS!$EE$106</f>
        <v>0</v>
      </c>
      <c r="E27" s="305">
        <f>[1]KIADÁS!$EF$106</f>
        <v>0</v>
      </c>
      <c r="F27" s="305">
        <f>[1]KIADÁS!$EG$106</f>
        <v>0</v>
      </c>
      <c r="G27" s="305">
        <f>[1]KIADÁS!$EE$145</f>
        <v>0</v>
      </c>
      <c r="H27" s="305">
        <f>[1]KIADÁS!$EF$145</f>
        <v>0</v>
      </c>
      <c r="I27" s="305">
        <f>[1]KIADÁS!$EG$145</f>
        <v>0</v>
      </c>
      <c r="J27" s="305">
        <f>[1]KIADÁS!$EE195</f>
        <v>0</v>
      </c>
      <c r="K27" s="305">
        <f>[1]KIADÁS!$EF195</f>
        <v>0</v>
      </c>
      <c r="L27" s="305">
        <f>[1]KIADÁS!$EG195</f>
        <v>0</v>
      </c>
      <c r="M27" s="305">
        <f>[1]KIADÁS!$EE$234</f>
        <v>0</v>
      </c>
      <c r="N27" s="305">
        <f>[1]KIADÁS!$EF$234</f>
        <v>0</v>
      </c>
      <c r="O27" s="305">
        <f>[1]KIADÁS!$EG$234</f>
        <v>0</v>
      </c>
      <c r="P27" s="305">
        <f>[1]KIADÁS!$EE$281</f>
        <v>0</v>
      </c>
      <c r="Q27" s="305">
        <f>[1]KIADÁS!$EF$281</f>
        <v>0</v>
      </c>
      <c r="R27" s="305">
        <f>[1]KIADÁS!$EG$281</f>
        <v>0</v>
      </c>
      <c r="S27" s="305">
        <f>[1]KIADÁS!$EE341</f>
        <v>0</v>
      </c>
      <c r="T27" s="305">
        <f>[1]KIADÁS!$EF341</f>
        <v>0</v>
      </c>
      <c r="U27" s="307">
        <f>[1]KIADÁS!$EG341</f>
        <v>0</v>
      </c>
      <c r="V27" s="237"/>
    </row>
    <row r="28" spans="1:33" ht="17.100000000000001" customHeight="1" x14ac:dyDescent="0.25">
      <c r="A28" s="291">
        <v>12</v>
      </c>
      <c r="B28" s="286" t="s">
        <v>76</v>
      </c>
      <c r="C28" s="303" t="s">
        <v>141</v>
      </c>
      <c r="D28" s="304">
        <f>[1]KIADÁS!$EB$106</f>
        <v>0</v>
      </c>
      <c r="E28" s="305">
        <f>[1]KIADÁS!$EC$106</f>
        <v>0</v>
      </c>
      <c r="F28" s="305">
        <f>[1]KIADÁS!$ED$106</f>
        <v>0</v>
      </c>
      <c r="G28" s="305">
        <f>[1]KIADÁS!$EB$145</f>
        <v>0</v>
      </c>
      <c r="H28" s="305">
        <f>[1]KIADÁS!$EC$145</f>
        <v>0</v>
      </c>
      <c r="I28" s="305">
        <f>[1]KIADÁS!$ED$145</f>
        <v>0</v>
      </c>
      <c r="J28" s="305">
        <f>[1]KIADÁS!$EB195</f>
        <v>0</v>
      </c>
      <c r="K28" s="305">
        <f>[1]KIADÁS!$EC195</f>
        <v>0</v>
      </c>
      <c r="L28" s="305">
        <f>[1]KIADÁS!$ED195</f>
        <v>0</v>
      </c>
      <c r="M28" s="305">
        <f>[1]KIADÁS!$EB$234</f>
        <v>0</v>
      </c>
      <c r="N28" s="305">
        <f>[1]KIADÁS!$EC$234</f>
        <v>0</v>
      </c>
      <c r="O28" s="305">
        <f>[1]KIADÁS!$ED$234</f>
        <v>0</v>
      </c>
      <c r="P28" s="305">
        <f>[1]KIADÁS!$EB$281</f>
        <v>0</v>
      </c>
      <c r="Q28" s="305">
        <f>[1]KIADÁS!$EC$281</f>
        <v>0</v>
      </c>
      <c r="R28" s="305">
        <f>[1]KIADÁS!$ED$281</f>
        <v>0</v>
      </c>
      <c r="S28" s="305">
        <f>[1]KIADÁS!$EB341</f>
        <v>0</v>
      </c>
      <c r="T28" s="305">
        <f>[1]KIADÁS!$EC341</f>
        <v>0</v>
      </c>
      <c r="U28" s="307">
        <f>[1]KIADÁS!$ED341</f>
        <v>0</v>
      </c>
      <c r="V28" s="237"/>
    </row>
    <row r="29" spans="1:33" ht="28.5" customHeight="1" x14ac:dyDescent="0.25">
      <c r="A29" s="291">
        <v>13</v>
      </c>
      <c r="B29" s="286" t="s">
        <v>156</v>
      </c>
      <c r="C29" s="309" t="s">
        <v>143</v>
      </c>
      <c r="D29" s="304">
        <f>[1]KIADÁS!$EK$106</f>
        <v>0</v>
      </c>
      <c r="E29" s="305">
        <f>[1]KIADÁS!$EL$106</f>
        <v>0</v>
      </c>
      <c r="F29" s="305">
        <f>[1]KIADÁS!$EM$106</f>
        <v>0</v>
      </c>
      <c r="G29" s="305">
        <f>[1]KIADÁS!$EK$145</f>
        <v>0</v>
      </c>
      <c r="H29" s="305">
        <f>[1]KIADÁS!$EL$145</f>
        <v>0</v>
      </c>
      <c r="I29" s="305">
        <f>[1]KIADÁS!$EM$145</f>
        <v>0</v>
      </c>
      <c r="J29" s="305">
        <f>[1]KIADÁS!$EK195</f>
        <v>0</v>
      </c>
      <c r="K29" s="305">
        <f>[1]KIADÁS!$EL195</f>
        <v>0</v>
      </c>
      <c r="L29" s="305">
        <f>[1]KIADÁS!$EM195</f>
        <v>0</v>
      </c>
      <c r="M29" s="305">
        <f>[1]KIADÁS!$EK$234</f>
        <v>0</v>
      </c>
      <c r="N29" s="305">
        <f>[1]KIADÁS!$EL$234</f>
        <v>0</v>
      </c>
      <c r="O29" s="305">
        <f>[1]KIADÁS!$EM$234</f>
        <v>0</v>
      </c>
      <c r="P29" s="305">
        <f>[1]KIADÁS!$EK$281</f>
        <v>0</v>
      </c>
      <c r="Q29" s="305">
        <f>[1]KIADÁS!$EL$281</f>
        <v>0</v>
      </c>
      <c r="R29" s="305">
        <f>[1]KIADÁS!$EM$281</f>
        <v>0</v>
      </c>
      <c r="S29" s="305">
        <f>[1]KIADÁS!$EK341</f>
        <v>0</v>
      </c>
      <c r="T29" s="305">
        <f>[1]KIADÁS!$EL341</f>
        <v>0</v>
      </c>
      <c r="U29" s="307">
        <f>[1]KIADÁS!$EM341</f>
        <v>0</v>
      </c>
      <c r="V29" s="237"/>
    </row>
    <row r="30" spans="1:33" s="239" customFormat="1" ht="21.75" x14ac:dyDescent="0.2">
      <c r="A30" s="292"/>
      <c r="B30" s="288" t="s">
        <v>96</v>
      </c>
      <c r="C30" s="315"/>
      <c r="D30" s="311">
        <f>SUM(D27,D28,D29)</f>
        <v>0</v>
      </c>
      <c r="E30" s="312">
        <f t="shared" ref="E30:F30" si="12">SUM(E27,E28,E29)</f>
        <v>0</v>
      </c>
      <c r="F30" s="312">
        <f t="shared" si="12"/>
        <v>0</v>
      </c>
      <c r="G30" s="312">
        <f>SUM(G27,G28,G29)</f>
        <v>0</v>
      </c>
      <c r="H30" s="312">
        <f t="shared" ref="H30:I30" si="13">SUM(H27,H28,H29)</f>
        <v>0</v>
      </c>
      <c r="I30" s="312">
        <f t="shared" si="13"/>
        <v>0</v>
      </c>
      <c r="J30" s="312">
        <f>SUM(J27,J28,J42)</f>
        <v>0</v>
      </c>
      <c r="K30" s="312">
        <f>SUM(K27,K28,K42)</f>
        <v>0</v>
      </c>
      <c r="L30" s="312">
        <f>SUM(L27,L28,L42)</f>
        <v>0</v>
      </c>
      <c r="M30" s="312">
        <f>SUM(M27,M28,M29)</f>
        <v>0</v>
      </c>
      <c r="N30" s="312">
        <f t="shared" ref="N30:O30" si="14">SUM(N27,N28,N29)</f>
        <v>0</v>
      </c>
      <c r="O30" s="312">
        <f t="shared" si="14"/>
        <v>0</v>
      </c>
      <c r="P30" s="312">
        <f>SUM(P27,P28,P29)</f>
        <v>0</v>
      </c>
      <c r="Q30" s="312">
        <f t="shared" ref="Q30:R30" si="15">SUM(Q27,Q28,Q29)</f>
        <v>0</v>
      </c>
      <c r="R30" s="312">
        <f t="shared" si="15"/>
        <v>0</v>
      </c>
      <c r="S30" s="312">
        <f>SUM(S27,S28,S29)</f>
        <v>0</v>
      </c>
      <c r="T30" s="312">
        <f t="shared" ref="T30:U30" si="16">SUM(T27,T28,T29)</f>
        <v>0</v>
      </c>
      <c r="U30" s="314">
        <f t="shared" si="16"/>
        <v>0</v>
      </c>
      <c r="V30" s="247"/>
    </row>
    <row r="31" spans="1:33" s="239" customFormat="1" ht="27" customHeight="1" thickBot="1" x14ac:dyDescent="0.25">
      <c r="A31" s="292"/>
      <c r="B31" s="288" t="s">
        <v>103</v>
      </c>
      <c r="C31" s="315"/>
      <c r="D31" s="316">
        <f>SUM(D30,D25,D19)</f>
        <v>26993000</v>
      </c>
      <c r="E31" s="317">
        <f t="shared" ref="E31:U31" si="17">SUM(E30,E25,E19)</f>
        <v>0</v>
      </c>
      <c r="F31" s="317">
        <f t="shared" si="17"/>
        <v>0</v>
      </c>
      <c r="G31" s="317">
        <f t="shared" si="17"/>
        <v>0</v>
      </c>
      <c r="H31" s="317">
        <f t="shared" si="17"/>
        <v>0</v>
      </c>
      <c r="I31" s="317">
        <f t="shared" si="17"/>
        <v>0</v>
      </c>
      <c r="J31" s="317">
        <f t="shared" si="17"/>
        <v>0</v>
      </c>
      <c r="K31" s="317">
        <f t="shared" si="17"/>
        <v>0</v>
      </c>
      <c r="L31" s="317">
        <f t="shared" si="17"/>
        <v>0</v>
      </c>
      <c r="M31" s="317">
        <f t="shared" si="17"/>
        <v>0</v>
      </c>
      <c r="N31" s="317">
        <f t="shared" si="17"/>
        <v>2407158</v>
      </c>
      <c r="O31" s="317">
        <f t="shared" si="17"/>
        <v>0</v>
      </c>
      <c r="P31" s="317">
        <f t="shared" si="17"/>
        <v>91041340</v>
      </c>
      <c r="Q31" s="317">
        <f t="shared" si="17"/>
        <v>0</v>
      </c>
      <c r="R31" s="317">
        <f t="shared" si="17"/>
        <v>0</v>
      </c>
      <c r="S31" s="317">
        <f t="shared" si="17"/>
        <v>0</v>
      </c>
      <c r="T31" s="317">
        <f t="shared" si="17"/>
        <v>0</v>
      </c>
      <c r="U31" s="319">
        <f t="shared" si="17"/>
        <v>0</v>
      </c>
      <c r="V31" s="247"/>
    </row>
    <row r="32" spans="1:33" ht="15" customHeight="1" x14ac:dyDescent="0.25">
      <c r="A32" s="287"/>
      <c r="B32" s="288"/>
      <c r="C32" s="1102" t="s">
        <v>223</v>
      </c>
      <c r="D32" s="1136" t="s">
        <v>266</v>
      </c>
      <c r="E32" s="1137"/>
      <c r="F32" s="1137"/>
      <c r="G32" s="1137"/>
      <c r="H32" s="1137"/>
      <c r="I32" s="1137"/>
      <c r="J32" s="1137"/>
      <c r="K32" s="1137"/>
      <c r="L32" s="1137"/>
      <c r="M32" s="1137"/>
      <c r="N32" s="1137"/>
      <c r="O32" s="1137"/>
      <c r="P32" s="1137"/>
      <c r="Q32" s="1137"/>
      <c r="R32" s="1137"/>
      <c r="S32" s="1137"/>
      <c r="T32" s="1137"/>
      <c r="U32" s="113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</row>
    <row r="33" spans="1:22" ht="51.75" customHeight="1" x14ac:dyDescent="0.25">
      <c r="A33" s="287"/>
      <c r="B33" s="288"/>
      <c r="C33" s="1102"/>
      <c r="D33" s="1029" t="s">
        <v>198</v>
      </c>
      <c r="E33" s="1030"/>
      <c r="F33" s="1030"/>
      <c r="G33" s="1030" t="s">
        <v>249</v>
      </c>
      <c r="H33" s="1030"/>
      <c r="I33" s="1030"/>
      <c r="J33" s="1030" t="s">
        <v>287</v>
      </c>
      <c r="K33" s="1030"/>
      <c r="L33" s="1030"/>
      <c r="M33" s="1030" t="s">
        <v>289</v>
      </c>
      <c r="N33" s="1030"/>
      <c r="O33" s="1030"/>
      <c r="P33" s="1030" t="s">
        <v>290</v>
      </c>
      <c r="Q33" s="1030"/>
      <c r="R33" s="1030"/>
      <c r="S33" s="1030" t="s">
        <v>216</v>
      </c>
      <c r="T33" s="1030"/>
      <c r="U33" s="1031"/>
      <c r="V33" s="237"/>
    </row>
    <row r="34" spans="1:22" ht="49.5" customHeight="1" x14ac:dyDescent="0.25">
      <c r="A34" s="287"/>
      <c r="B34" s="288"/>
      <c r="C34" s="297" t="s">
        <v>111</v>
      </c>
      <c r="D34" s="1029" t="s">
        <v>230</v>
      </c>
      <c r="E34" s="1030"/>
      <c r="F34" s="1030"/>
      <c r="G34" s="1030" t="s">
        <v>303</v>
      </c>
      <c r="H34" s="1030"/>
      <c r="I34" s="1030"/>
      <c r="J34" s="1030" t="s">
        <v>288</v>
      </c>
      <c r="K34" s="1030"/>
      <c r="L34" s="1030"/>
      <c r="M34" s="1030" t="s">
        <v>304</v>
      </c>
      <c r="N34" s="1030"/>
      <c r="O34" s="1030"/>
      <c r="P34" s="1030" t="s">
        <v>305</v>
      </c>
      <c r="Q34" s="1030"/>
      <c r="R34" s="1030"/>
      <c r="S34" s="1030" t="s">
        <v>252</v>
      </c>
      <c r="T34" s="1030"/>
      <c r="U34" s="1031"/>
      <c r="V34" s="237"/>
    </row>
    <row r="35" spans="1:22" ht="63.75" customHeight="1" x14ac:dyDescent="0.25">
      <c r="A35" s="289" t="s">
        <v>41</v>
      </c>
      <c r="B35" s="290" t="s">
        <v>111</v>
      </c>
      <c r="C35" s="298" t="s">
        <v>117</v>
      </c>
      <c r="D35" s="516" t="s">
        <v>134</v>
      </c>
      <c r="E35" s="514" t="s">
        <v>135</v>
      </c>
      <c r="F35" s="514" t="s">
        <v>136</v>
      </c>
      <c r="G35" s="513" t="s">
        <v>134</v>
      </c>
      <c r="H35" s="513" t="s">
        <v>135</v>
      </c>
      <c r="I35" s="513" t="s">
        <v>136</v>
      </c>
      <c r="J35" s="514" t="s">
        <v>134</v>
      </c>
      <c r="K35" s="514" t="s">
        <v>135</v>
      </c>
      <c r="L35" s="514" t="s">
        <v>136</v>
      </c>
      <c r="M35" s="514" t="s">
        <v>134</v>
      </c>
      <c r="N35" s="514" t="s">
        <v>135</v>
      </c>
      <c r="O35" s="514" t="s">
        <v>136</v>
      </c>
      <c r="P35" s="514" t="s">
        <v>134</v>
      </c>
      <c r="Q35" s="514" t="s">
        <v>135</v>
      </c>
      <c r="R35" s="514" t="s">
        <v>136</v>
      </c>
      <c r="S35" s="514" t="s">
        <v>134</v>
      </c>
      <c r="T35" s="514" t="s">
        <v>135</v>
      </c>
      <c r="U35" s="515" t="s">
        <v>136</v>
      </c>
      <c r="V35" s="237"/>
    </row>
    <row r="36" spans="1:22" ht="23.25" x14ac:dyDescent="0.25">
      <c r="A36" s="291" t="s">
        <v>53</v>
      </c>
      <c r="B36" s="286" t="s">
        <v>55</v>
      </c>
      <c r="C36" s="302"/>
      <c r="D36" s="1164"/>
      <c r="E36" s="1162"/>
      <c r="F36" s="1165"/>
      <c r="G36" s="1140"/>
      <c r="H36" s="1140"/>
      <c r="I36" s="1140"/>
      <c r="J36" s="1140"/>
      <c r="K36" s="1140"/>
      <c r="L36" s="1140"/>
      <c r="M36" s="1140"/>
      <c r="N36" s="1140"/>
      <c r="O36" s="1140"/>
      <c r="P36" s="1140"/>
      <c r="Q36" s="1140"/>
      <c r="R36" s="1140"/>
      <c r="S36" s="1140"/>
      <c r="T36" s="1140"/>
      <c r="U36" s="1141"/>
      <c r="V36" s="237"/>
    </row>
    <row r="37" spans="1:22" x14ac:dyDescent="0.25">
      <c r="A37" s="291">
        <v>1</v>
      </c>
      <c r="B37" s="286" t="s">
        <v>2</v>
      </c>
      <c r="C37" s="303" t="s">
        <v>144</v>
      </c>
      <c r="D37" s="304">
        <f>[1]KIADÁS!$O$447</f>
        <v>0</v>
      </c>
      <c r="E37" s="305">
        <f>[1]KIADÁS!$P$447</f>
        <v>0</v>
      </c>
      <c r="F37" s="305">
        <f>[1]KIADÁS!$Q$447</f>
        <v>0</v>
      </c>
      <c r="G37" s="305">
        <f>[1]KIADÁS!$O$499</f>
        <v>0</v>
      </c>
      <c r="H37" s="305">
        <f>[1]KIADÁS!$P$499</f>
        <v>0</v>
      </c>
      <c r="I37" s="305">
        <f>[1]KIADÁS!$Q$499</f>
        <v>0</v>
      </c>
      <c r="J37" s="305">
        <f>[1]KIADÁS!$O533</f>
        <v>0</v>
      </c>
      <c r="K37" s="305">
        <f>[1]KIADÁS!$P533</f>
        <v>0</v>
      </c>
      <c r="L37" s="305">
        <f>[1]KIADÁS!$Q533</f>
        <v>0</v>
      </c>
      <c r="M37" s="305">
        <f>[1]KIADÁS!$O644</f>
        <v>0</v>
      </c>
      <c r="N37" s="305">
        <f>[1]KIADÁS!$P644</f>
        <v>0</v>
      </c>
      <c r="O37" s="305">
        <f>[1]KIADÁS!$Q644</f>
        <v>0</v>
      </c>
      <c r="P37" s="305">
        <f>[1]KIADÁS!$O$861</f>
        <v>0</v>
      </c>
      <c r="Q37" s="305">
        <f>[1]KIADÁS!$P$861</f>
        <v>0</v>
      </c>
      <c r="R37" s="305">
        <f>[1]KIADÁS!$Q$861</f>
        <v>0</v>
      </c>
      <c r="S37" s="305">
        <f>[1]KIADÁS!$O903</f>
        <v>0</v>
      </c>
      <c r="T37" s="305">
        <f>[1]KIADÁS!$P903</f>
        <v>0</v>
      </c>
      <c r="U37" s="307">
        <f>[1]KIADÁS!$Q903</f>
        <v>0</v>
      </c>
      <c r="V37" s="237"/>
    </row>
    <row r="38" spans="1:22" ht="23.25" x14ac:dyDescent="0.25">
      <c r="A38" s="291">
        <v>2</v>
      </c>
      <c r="B38" s="286" t="s">
        <v>57</v>
      </c>
      <c r="C38" s="303" t="s">
        <v>145</v>
      </c>
      <c r="D38" s="304">
        <f>[1]KIADÁS!$R$447</f>
        <v>0</v>
      </c>
      <c r="E38" s="305">
        <f>[1]KIADÁS!$S$447</f>
        <v>0</v>
      </c>
      <c r="F38" s="305">
        <f>[1]KIADÁS!$T$447</f>
        <v>0</v>
      </c>
      <c r="G38" s="305">
        <f>[1]KIADÁS!$R$499</f>
        <v>0</v>
      </c>
      <c r="H38" s="305">
        <f>[1]KIADÁS!$S$499</f>
        <v>0</v>
      </c>
      <c r="I38" s="305">
        <f>[1]KIADÁS!$T$499</f>
        <v>0</v>
      </c>
      <c r="J38" s="305">
        <f>[1]KIADÁS!$R533</f>
        <v>0</v>
      </c>
      <c r="K38" s="305">
        <f>[1]KIADÁS!$S533</f>
        <v>0</v>
      </c>
      <c r="L38" s="305">
        <f>[1]KIADÁS!$T533</f>
        <v>0</v>
      </c>
      <c r="M38" s="305">
        <f>[1]KIADÁS!$R644</f>
        <v>0</v>
      </c>
      <c r="N38" s="305">
        <f>[1]KIADÁS!$S644</f>
        <v>0</v>
      </c>
      <c r="O38" s="305">
        <f>[1]KIADÁS!$T644</f>
        <v>0</v>
      </c>
      <c r="P38" s="305">
        <f>[1]KIADÁS!$R$861</f>
        <v>0</v>
      </c>
      <c r="Q38" s="305">
        <f>[1]KIADÁS!$S$861</f>
        <v>0</v>
      </c>
      <c r="R38" s="305">
        <f>[1]KIADÁS!$T$861</f>
        <v>0</v>
      </c>
      <c r="S38" s="305">
        <f>[1]KIADÁS!$R903</f>
        <v>0</v>
      </c>
      <c r="T38" s="305">
        <f>[1]KIADÁS!$S903</f>
        <v>0</v>
      </c>
      <c r="U38" s="307">
        <f>[1]KIADÁS!$T903</f>
        <v>0</v>
      </c>
      <c r="V38" s="237"/>
    </row>
    <row r="39" spans="1:22" x14ac:dyDescent="0.25">
      <c r="A39" s="291">
        <v>3</v>
      </c>
      <c r="B39" s="286" t="s">
        <v>3</v>
      </c>
      <c r="C39" s="303" t="s">
        <v>147</v>
      </c>
      <c r="D39" s="304">
        <f>[1]KIADÁS!$U$447</f>
        <v>0</v>
      </c>
      <c r="E39" s="305">
        <f>[1]KIADÁS!$V$447</f>
        <v>0</v>
      </c>
      <c r="F39" s="305">
        <f>[1]KIADÁS!$W$447</f>
        <v>0</v>
      </c>
      <c r="G39" s="305">
        <f>[1]KIADÁS!$U$499</f>
        <v>0</v>
      </c>
      <c r="H39" s="305">
        <f>[1]KIADÁS!$V$499</f>
        <v>0</v>
      </c>
      <c r="I39" s="305">
        <f>[1]KIADÁS!$W$499</f>
        <v>0</v>
      </c>
      <c r="J39" s="305">
        <f>[1]KIADÁS!$U533</f>
        <v>0</v>
      </c>
      <c r="K39" s="305">
        <f>[1]KIADÁS!$V533</f>
        <v>0</v>
      </c>
      <c r="L39" s="305">
        <f>[1]KIADÁS!$W533</f>
        <v>0</v>
      </c>
      <c r="M39" s="305">
        <f>[1]KIADÁS!$U644</f>
        <v>0</v>
      </c>
      <c r="N39" s="305">
        <f>[1]KIADÁS!$V644</f>
        <v>0</v>
      </c>
      <c r="O39" s="305">
        <f>[1]KIADÁS!$W644</f>
        <v>0</v>
      </c>
      <c r="P39" s="305">
        <f>[1]KIADÁS!$U$861</f>
        <v>0</v>
      </c>
      <c r="Q39" s="305">
        <f>[1]KIADÁS!$V$861</f>
        <v>0</v>
      </c>
      <c r="R39" s="305">
        <f>[1]KIADÁS!$W$861</f>
        <v>0</v>
      </c>
      <c r="S39" s="305">
        <f>[1]KIADÁS!$U903</f>
        <v>0</v>
      </c>
      <c r="T39" s="305">
        <f>[1]KIADÁS!$V903</f>
        <v>80856</v>
      </c>
      <c r="U39" s="307">
        <f>[1]KIADÁS!$W903</f>
        <v>0</v>
      </c>
      <c r="V39" s="237"/>
    </row>
    <row r="40" spans="1:22" x14ac:dyDescent="0.25">
      <c r="A40" s="291">
        <v>4</v>
      </c>
      <c r="B40" s="286" t="s">
        <v>51</v>
      </c>
      <c r="C40" s="303" t="s">
        <v>148</v>
      </c>
      <c r="D40" s="304">
        <f>[1]KIADÁS!$AM$447</f>
        <v>0</v>
      </c>
      <c r="E40" s="305">
        <f>[1]KIADÁS!$AN$447</f>
        <v>0</v>
      </c>
      <c r="F40" s="305">
        <f>[1]KIADÁS!$AO$447</f>
        <v>0</v>
      </c>
      <c r="G40" s="305">
        <f>[1]KIADÁS!$AM$499</f>
        <v>0</v>
      </c>
      <c r="H40" s="305">
        <f>[1]KIADÁS!$AN$499</f>
        <v>0</v>
      </c>
      <c r="I40" s="305">
        <f>[1]KIADÁS!$AO$499</f>
        <v>0</v>
      </c>
      <c r="J40" s="305">
        <f>[1]KIADÁS!$AM533</f>
        <v>0</v>
      </c>
      <c r="K40" s="305">
        <f>[1]KIADÁS!$AN533</f>
        <v>0</v>
      </c>
      <c r="L40" s="305">
        <f>[1]KIADÁS!$AO533</f>
        <v>0</v>
      </c>
      <c r="M40" s="305">
        <f>[1]KIADÁS!$AM644</f>
        <v>0</v>
      </c>
      <c r="N40" s="305">
        <f>[1]KIADÁS!$AN644</f>
        <v>0</v>
      </c>
      <c r="O40" s="305">
        <f>[1]KIADÁS!$AO644</f>
        <v>0</v>
      </c>
      <c r="P40" s="305">
        <f>[1]KIADÁS!$AM$861</f>
        <v>0</v>
      </c>
      <c r="Q40" s="305">
        <f>[1]KIADÁS!$AN$861</f>
        <v>0</v>
      </c>
      <c r="R40" s="305">
        <f>[1]KIADÁS!$AO$861</f>
        <v>0</v>
      </c>
      <c r="S40" s="305">
        <f>[1]KIADÁS!$AM903</f>
        <v>0</v>
      </c>
      <c r="T40" s="305">
        <f>[1]KIADÁS!$AN903</f>
        <v>0</v>
      </c>
      <c r="U40" s="307">
        <f>[1]KIADÁS!$AO903</f>
        <v>0</v>
      </c>
      <c r="V40" s="237"/>
    </row>
    <row r="41" spans="1:22" x14ac:dyDescent="0.25">
      <c r="A41" s="291">
        <v>5</v>
      </c>
      <c r="B41" s="286" t="s">
        <v>58</v>
      </c>
      <c r="C41" s="303" t="s">
        <v>149</v>
      </c>
      <c r="D41" s="304">
        <f>[1]KIADÁS!$BE$447-$D$18</f>
        <v>0</v>
      </c>
      <c r="E41" s="305">
        <f>[1]KIADÁS!$BF$447-$E$18</f>
        <v>0</v>
      </c>
      <c r="F41" s="305">
        <f>[1]KIADÁS!$BG$447-$F$18</f>
        <v>0</v>
      </c>
      <c r="G41" s="305">
        <f>[1]KIADÁS!$BE$499</f>
        <v>0</v>
      </c>
      <c r="H41" s="305">
        <f>[1]KIADÁS!$BF$499-$E$18</f>
        <v>0</v>
      </c>
      <c r="I41" s="305">
        <f>[1]KIADÁS!$BG$499-$F$18</f>
        <v>0</v>
      </c>
      <c r="J41" s="305">
        <f>[1]KIADÁS!$BE533-$D$18</f>
        <v>0</v>
      </c>
      <c r="K41" s="305">
        <f>[1]KIADÁS!$BF533-$E$18</f>
        <v>0</v>
      </c>
      <c r="L41" s="305">
        <f>[1]KIADÁS!$BG533-$F$18</f>
        <v>0</v>
      </c>
      <c r="M41" s="305">
        <f>[1]KIADÁS!$BE644-$D$18</f>
        <v>0</v>
      </c>
      <c r="N41" s="305">
        <f>[1]KIADÁS!$BF644-$E$18</f>
        <v>0</v>
      </c>
      <c r="O41" s="305">
        <f>[1]KIADÁS!$BG644-$F$18</f>
        <v>0</v>
      </c>
      <c r="P41" s="305">
        <f>[1]KIADÁS!$BE$861-$D$18</f>
        <v>0</v>
      </c>
      <c r="Q41" s="305">
        <f>[1]KIADÁS!$BF$861-$E$18</f>
        <v>0</v>
      </c>
      <c r="R41" s="305">
        <f>[1]KIADÁS!$BG$861-$F$18</f>
        <v>0</v>
      </c>
      <c r="S41" s="305">
        <f>[1]KIADÁS!$BE903-$D$18</f>
        <v>0</v>
      </c>
      <c r="T41" s="305">
        <f>[1]KIADÁS!$BF903-$E$18</f>
        <v>0</v>
      </c>
      <c r="U41" s="307">
        <f>[1]KIADÁS!$BG903-$F$18</f>
        <v>0</v>
      </c>
      <c r="V41" s="237"/>
    </row>
    <row r="42" spans="1:22" x14ac:dyDescent="0.25">
      <c r="A42" s="291">
        <v>6</v>
      </c>
      <c r="B42" s="286" t="s">
        <v>98</v>
      </c>
      <c r="C42" s="309" t="s">
        <v>150</v>
      </c>
      <c r="D42" s="304">
        <f>[1]KIADÁS!$CF$447+[1]KIADÁS!$CI$447</f>
        <v>0</v>
      </c>
      <c r="E42" s="305">
        <f>[1]KIADÁS!$CG$447+[1]KIADÁS!$CJ$447</f>
        <v>0</v>
      </c>
      <c r="F42" s="305">
        <f>[1]KIADÁS!$CH$447+[1]KIADÁS!$CK$447</f>
        <v>0</v>
      </c>
      <c r="G42" s="305">
        <f>[1]KIADÁS!$CF$499+[1]KIADÁS!$CI$499</f>
        <v>0</v>
      </c>
      <c r="H42" s="305">
        <f>[1]KIADÁS!$CG$499+[1]KIADÁS!$CJ$499</f>
        <v>0</v>
      </c>
      <c r="I42" s="305">
        <f>[1]KIADÁS!$CH$499+[1]KIADÁS!$CK$499</f>
        <v>0</v>
      </c>
      <c r="J42" s="305">
        <f>[1]KIADÁS!$CF533+[1]KIADÁS!$CI533</f>
        <v>0</v>
      </c>
      <c r="K42" s="305">
        <f>[1]KIADÁS!$CG533+[1]KIADÁS!$CJ533</f>
        <v>0</v>
      </c>
      <c r="L42" s="305">
        <f>[1]KIADÁS!$CH533+[1]KIADÁS!$CK533</f>
        <v>0</v>
      </c>
      <c r="M42" s="305">
        <f>[1]KIADÁS!$CF644+[1]KIADÁS!$CI644</f>
        <v>0</v>
      </c>
      <c r="N42" s="305">
        <f>[1]KIADÁS!$CG644+[1]KIADÁS!$CJ644</f>
        <v>0</v>
      </c>
      <c r="O42" s="305">
        <f>[1]KIADÁS!$CH644+[1]KIADÁS!$CK644</f>
        <v>0</v>
      </c>
      <c r="P42" s="305">
        <f>[1]KIADÁS!$CF$861+[1]KIADÁS!$CI$861</f>
        <v>0</v>
      </c>
      <c r="Q42" s="305">
        <f>[1]KIADÁS!$CG$861+[1]KIADÁS!$CJ$861</f>
        <v>0</v>
      </c>
      <c r="R42" s="305">
        <f>[1]KIADÁS!$CH$861+[1]KIADÁS!$CK$861</f>
        <v>0</v>
      </c>
      <c r="S42" s="305">
        <f>[1]KIADÁS!$CF903+[1]KIADÁS!$CI903</f>
        <v>0</v>
      </c>
      <c r="T42" s="305">
        <f>[1]KIADÁS!$CG903+[1]KIADÁS!$CJ903</f>
        <v>0</v>
      </c>
      <c r="U42" s="307">
        <f>[1]KIADÁS!$CH903+[1]KIADÁS!$CK903</f>
        <v>0</v>
      </c>
      <c r="V42" s="237"/>
    </row>
    <row r="43" spans="1:22" x14ac:dyDescent="0.25">
      <c r="A43" s="292"/>
      <c r="B43" s="288" t="s">
        <v>59</v>
      </c>
      <c r="C43" s="310"/>
      <c r="D43" s="311">
        <f>SUM(D37:D41)</f>
        <v>0</v>
      </c>
      <c r="E43" s="312">
        <f t="shared" ref="E43:F43" si="18">SUM(E37:E41)</f>
        <v>0</v>
      </c>
      <c r="F43" s="312">
        <f t="shared" si="18"/>
        <v>0</v>
      </c>
      <c r="G43" s="312">
        <f>SUM(G37:G41)</f>
        <v>0</v>
      </c>
      <c r="H43" s="312">
        <f t="shared" ref="H43:I43" si="19">SUM(H37:H41)</f>
        <v>0</v>
      </c>
      <c r="I43" s="312">
        <f t="shared" si="19"/>
        <v>0</v>
      </c>
      <c r="J43" s="312">
        <f>SUM(J37:J41)</f>
        <v>0</v>
      </c>
      <c r="K43" s="312">
        <f t="shared" ref="K43:L43" si="20">SUM(K37:K41)</f>
        <v>0</v>
      </c>
      <c r="L43" s="312">
        <f t="shared" si="20"/>
        <v>0</v>
      </c>
      <c r="M43" s="312">
        <f>SUM(M37:M41)</f>
        <v>0</v>
      </c>
      <c r="N43" s="312">
        <f t="shared" ref="N43:O43" si="21">SUM(N37:N41)</f>
        <v>0</v>
      </c>
      <c r="O43" s="312">
        <f t="shared" si="21"/>
        <v>0</v>
      </c>
      <c r="P43" s="312">
        <f>SUM(P37:P41)</f>
        <v>0</v>
      </c>
      <c r="Q43" s="312">
        <f t="shared" ref="Q43:R43" si="22">SUM(Q37:Q41)</f>
        <v>0</v>
      </c>
      <c r="R43" s="312">
        <f t="shared" si="22"/>
        <v>0</v>
      </c>
      <c r="S43" s="312">
        <f>SUM(S37:S41)</f>
        <v>0</v>
      </c>
      <c r="T43" s="312">
        <f t="shared" ref="T43:U43" si="23">SUM(T37:T41)</f>
        <v>80856</v>
      </c>
      <c r="U43" s="314">
        <f t="shared" si="23"/>
        <v>0</v>
      </c>
      <c r="V43" s="237"/>
    </row>
    <row r="44" spans="1:22" ht="25.5" customHeight="1" x14ac:dyDescent="0.25">
      <c r="A44" s="291" t="s">
        <v>82</v>
      </c>
      <c r="B44" s="286" t="s">
        <v>62</v>
      </c>
      <c r="C44" s="303"/>
      <c r="D44" s="1144"/>
      <c r="E44" s="1142"/>
      <c r="F44" s="1142"/>
      <c r="G44" s="1142"/>
      <c r="H44" s="1142"/>
      <c r="I44" s="1142"/>
      <c r="J44" s="1142"/>
      <c r="K44" s="1142"/>
      <c r="L44" s="1142"/>
      <c r="M44" s="1142"/>
      <c r="N44" s="1142"/>
      <c r="O44" s="1142"/>
      <c r="P44" s="1142"/>
      <c r="Q44" s="1142"/>
      <c r="R44" s="1142"/>
      <c r="S44" s="1142"/>
      <c r="T44" s="1142"/>
      <c r="U44" s="1143"/>
      <c r="V44" s="237"/>
    </row>
    <row r="45" spans="1:22" x14ac:dyDescent="0.25">
      <c r="A45" s="291">
        <v>7</v>
      </c>
      <c r="B45" s="286" t="s">
        <v>64</v>
      </c>
      <c r="C45" s="303" t="s">
        <v>151</v>
      </c>
      <c r="D45" s="304">
        <f>[1]KIADÁS!$CO$447</f>
        <v>0</v>
      </c>
      <c r="E45" s="305">
        <f>[1]KIADÁS!$CP$447</f>
        <v>0</v>
      </c>
      <c r="F45" s="305">
        <f>[1]KIADÁS!$CQ$447</f>
        <v>0</v>
      </c>
      <c r="G45" s="305">
        <f>[1]KIADÁS!$CO$499</f>
        <v>0</v>
      </c>
      <c r="H45" s="305">
        <f>[1]KIADÁS!$CP$499</f>
        <v>0</v>
      </c>
      <c r="I45" s="305">
        <f>[1]KIADÁS!$CQ$499</f>
        <v>0</v>
      </c>
      <c r="J45" s="305">
        <f>[1]KIADÁS!$CO533</f>
        <v>0</v>
      </c>
      <c r="K45" s="305">
        <f>[1]KIADÁS!$CP533</f>
        <v>0</v>
      </c>
      <c r="L45" s="305">
        <f>[1]KIADÁS!$CQ533</f>
        <v>0</v>
      </c>
      <c r="M45" s="305">
        <f>[1]KIADÁS!$CO644</f>
        <v>0</v>
      </c>
      <c r="N45" s="305">
        <f>[1]KIADÁS!$CP644</f>
        <v>0</v>
      </c>
      <c r="O45" s="305">
        <f>[1]KIADÁS!$CQ644</f>
        <v>0</v>
      </c>
      <c r="P45" s="305">
        <f>[1]KIADÁS!$CO$861</f>
        <v>0</v>
      </c>
      <c r="Q45" s="305">
        <f>[1]KIADÁS!$CP$861</f>
        <v>0</v>
      </c>
      <c r="R45" s="305">
        <f>[1]KIADÁS!$CQ$861</f>
        <v>0</v>
      </c>
      <c r="S45" s="305">
        <f>[1]KIADÁS!$CO903</f>
        <v>0</v>
      </c>
      <c r="T45" s="305">
        <f>[1]KIADÁS!$CP903</f>
        <v>31085513.549999997</v>
      </c>
      <c r="U45" s="307">
        <f>[1]KIADÁS!$CQ903</f>
        <v>0</v>
      </c>
      <c r="V45" s="237"/>
    </row>
    <row r="46" spans="1:22" x14ac:dyDescent="0.25">
      <c r="A46" s="291">
        <v>8</v>
      </c>
      <c r="B46" s="286" t="s">
        <v>65</v>
      </c>
      <c r="C46" s="303" t="s">
        <v>152</v>
      </c>
      <c r="D46" s="304">
        <f>[1]KIADÁS!$CR$447</f>
        <v>0</v>
      </c>
      <c r="E46" s="305">
        <f>[1]KIADÁS!$CS$447</f>
        <v>0</v>
      </c>
      <c r="F46" s="305">
        <f>[1]KIADÁS!$CT$447</f>
        <v>0</v>
      </c>
      <c r="G46" s="305">
        <f>[1]KIADÁS!$CR$499</f>
        <v>0</v>
      </c>
      <c r="H46" s="305">
        <f>[1]KIADÁS!$CS$499</f>
        <v>0</v>
      </c>
      <c r="I46" s="305">
        <f>[1]KIADÁS!$CT$499</f>
        <v>0</v>
      </c>
      <c r="J46" s="305">
        <f>[1]KIADÁS!$CR533</f>
        <v>0</v>
      </c>
      <c r="K46" s="305">
        <f>[1]KIADÁS!$CS533</f>
        <v>0</v>
      </c>
      <c r="L46" s="305">
        <f>[1]KIADÁS!$CT533</f>
        <v>0</v>
      </c>
      <c r="M46" s="305">
        <f>[1]KIADÁS!$CR644</f>
        <v>0</v>
      </c>
      <c r="N46" s="305">
        <f>[1]KIADÁS!$CS644</f>
        <v>0</v>
      </c>
      <c r="O46" s="305">
        <f>[1]KIADÁS!$CT644</f>
        <v>0</v>
      </c>
      <c r="P46" s="305">
        <f>[1]KIADÁS!$CR$861</f>
        <v>0</v>
      </c>
      <c r="Q46" s="305">
        <f>[1]KIADÁS!$CS$861</f>
        <v>0</v>
      </c>
      <c r="R46" s="305">
        <f>[1]KIADÁS!$CT$861</f>
        <v>0</v>
      </c>
      <c r="S46" s="305">
        <f>[1]KIADÁS!$CR903</f>
        <v>0</v>
      </c>
      <c r="T46" s="305">
        <f>[1]KIADÁS!$CS903</f>
        <v>2968582</v>
      </c>
      <c r="U46" s="307">
        <f>[1]KIADÁS!$CT903</f>
        <v>0</v>
      </c>
      <c r="V46" s="237"/>
    </row>
    <row r="47" spans="1:22" x14ac:dyDescent="0.25">
      <c r="A47" s="291">
        <v>9</v>
      </c>
      <c r="B47" s="286" t="s">
        <v>66</v>
      </c>
      <c r="C47" s="303" t="s">
        <v>153</v>
      </c>
      <c r="D47" s="304">
        <f>[1]KIADÁS!$CU$447</f>
        <v>0</v>
      </c>
      <c r="E47" s="305">
        <f>[1]KIADÁS!$CV$447</f>
        <v>0</v>
      </c>
      <c r="F47" s="305">
        <f>[1]KIADÁS!$CW$447</f>
        <v>0</v>
      </c>
      <c r="G47" s="305">
        <f>[1]KIADÁS!$CU$499</f>
        <v>0</v>
      </c>
      <c r="H47" s="305">
        <f>[1]KIADÁS!$CV$499</f>
        <v>0</v>
      </c>
      <c r="I47" s="305">
        <f>[1]KIADÁS!$CW$499</f>
        <v>0</v>
      </c>
      <c r="J47" s="305">
        <f>[1]KIADÁS!$CU533</f>
        <v>0</v>
      </c>
      <c r="K47" s="305">
        <f>[1]KIADÁS!$CV533</f>
        <v>0</v>
      </c>
      <c r="L47" s="305">
        <f>[1]KIADÁS!$CW533</f>
        <v>0</v>
      </c>
      <c r="M47" s="305">
        <f>[1]KIADÁS!$CU644</f>
        <v>0</v>
      </c>
      <c r="N47" s="305">
        <f>[1]KIADÁS!$CV644</f>
        <v>0</v>
      </c>
      <c r="O47" s="305">
        <f>[1]KIADÁS!$CW644</f>
        <v>0</v>
      </c>
      <c r="P47" s="305">
        <f>[1]KIADÁS!$CU$861</f>
        <v>0</v>
      </c>
      <c r="Q47" s="305">
        <f>[1]KIADÁS!$CV$861</f>
        <v>0</v>
      </c>
      <c r="R47" s="305">
        <f>[1]KIADÁS!$CW$861</f>
        <v>0</v>
      </c>
      <c r="S47" s="305">
        <f>[1]KIADÁS!$CU903</f>
        <v>0</v>
      </c>
      <c r="T47" s="305">
        <f>[1]KIADÁS!$CV903</f>
        <v>0</v>
      </c>
      <c r="U47" s="307">
        <f>[1]KIADÁS!$CW903</f>
        <v>0</v>
      </c>
      <c r="V47" s="237"/>
    </row>
    <row r="48" spans="1:22" x14ac:dyDescent="0.25">
      <c r="A48" s="291">
        <v>10</v>
      </c>
      <c r="B48" s="286" t="s">
        <v>15</v>
      </c>
      <c r="C48" s="303" t="s">
        <v>150</v>
      </c>
      <c r="D48" s="304">
        <f>[1]KIADÁS!$CL$447</f>
        <v>0</v>
      </c>
      <c r="E48" s="305">
        <f>[1]KIADÁS!$CM$447</f>
        <v>0</v>
      </c>
      <c r="F48" s="305">
        <f>[1]KIADÁS!$CN$447</f>
        <v>0</v>
      </c>
      <c r="G48" s="305">
        <f>[1]KIADÁS!$CL$499</f>
        <v>0</v>
      </c>
      <c r="H48" s="305">
        <f>[1]KIADÁS!$CM$499</f>
        <v>0</v>
      </c>
      <c r="I48" s="305">
        <f>[1]KIADÁS!$CN$499</f>
        <v>0</v>
      </c>
      <c r="J48" s="305">
        <f>[1]KIADÁS!$CL533</f>
        <v>0</v>
      </c>
      <c r="K48" s="305">
        <f>[1]KIADÁS!$CM533</f>
        <v>0</v>
      </c>
      <c r="L48" s="305">
        <f>[1]KIADÁS!$CN533</f>
        <v>0</v>
      </c>
      <c r="M48" s="305">
        <f>[1]KIADÁS!$CL644</f>
        <v>0</v>
      </c>
      <c r="N48" s="305">
        <f>[1]KIADÁS!$CM644</f>
        <v>0</v>
      </c>
      <c r="O48" s="305">
        <f>[1]KIADÁS!$CN644</f>
        <v>0</v>
      </c>
      <c r="P48" s="305">
        <f>[1]KIADÁS!$CL$861</f>
        <v>0</v>
      </c>
      <c r="Q48" s="305">
        <f>[1]KIADÁS!$CM$861</f>
        <v>0</v>
      </c>
      <c r="R48" s="305">
        <f>[1]KIADÁS!$CN$861</f>
        <v>0</v>
      </c>
      <c r="S48" s="305">
        <f>[1]KIADÁS!$CL903</f>
        <v>0</v>
      </c>
      <c r="T48" s="305">
        <f>[1]KIADÁS!$CM903</f>
        <v>0</v>
      </c>
      <c r="U48" s="307">
        <f>[1]KIADÁS!$CN903</f>
        <v>0</v>
      </c>
      <c r="V48" s="237"/>
    </row>
    <row r="49" spans="1:33" x14ac:dyDescent="0.25">
      <c r="A49" s="292"/>
      <c r="B49" s="288" t="s">
        <v>67</v>
      </c>
      <c r="C49" s="310"/>
      <c r="D49" s="311">
        <f>SUM(D45,D46,D47,D48)</f>
        <v>0</v>
      </c>
      <c r="E49" s="312">
        <f t="shared" ref="E49:F49" si="24">SUM(E45,E46,E47,E48)</f>
        <v>0</v>
      </c>
      <c r="F49" s="312">
        <f t="shared" si="24"/>
        <v>0</v>
      </c>
      <c r="G49" s="312">
        <f>SUM(G45,G46,G47,G48)</f>
        <v>0</v>
      </c>
      <c r="H49" s="312">
        <f t="shared" ref="H49:I49" si="25">SUM(H45,H46,H47,H48)</f>
        <v>0</v>
      </c>
      <c r="I49" s="312">
        <f t="shared" si="25"/>
        <v>0</v>
      </c>
      <c r="J49" s="312">
        <f>SUM(J45,J46,J47,J48)</f>
        <v>0</v>
      </c>
      <c r="K49" s="312">
        <f t="shared" ref="K49:L49" si="26">SUM(K45,K46,K47,K48)</f>
        <v>0</v>
      </c>
      <c r="L49" s="312">
        <f t="shared" si="26"/>
        <v>0</v>
      </c>
      <c r="M49" s="312">
        <f>SUM(M45,M46,M47,M48)</f>
        <v>0</v>
      </c>
      <c r="N49" s="312">
        <f t="shared" ref="N49:O49" si="27">SUM(N45,N46,N47,N48)</f>
        <v>0</v>
      </c>
      <c r="O49" s="312">
        <f t="shared" si="27"/>
        <v>0</v>
      </c>
      <c r="P49" s="312">
        <f>SUM(P45,P46,P47,P48)</f>
        <v>0</v>
      </c>
      <c r="Q49" s="312">
        <f t="shared" ref="Q49:R49" si="28">SUM(Q45,Q46,Q47,Q48)</f>
        <v>0</v>
      </c>
      <c r="R49" s="312">
        <f t="shared" si="28"/>
        <v>0</v>
      </c>
      <c r="S49" s="312">
        <f>SUM(S45,S46,S47,S48)</f>
        <v>0</v>
      </c>
      <c r="T49" s="312">
        <f t="shared" ref="T49:U49" si="29">SUM(T45,T46,T47,T48)</f>
        <v>34054095.549999997</v>
      </c>
      <c r="U49" s="314">
        <f t="shared" si="29"/>
        <v>0</v>
      </c>
      <c r="V49" s="237"/>
    </row>
    <row r="50" spans="1:33" ht="21.75" customHeight="1" x14ac:dyDescent="0.25">
      <c r="A50" s="291" t="s">
        <v>83</v>
      </c>
      <c r="B50" s="286" t="s">
        <v>84</v>
      </c>
      <c r="C50" s="302"/>
      <c r="D50" s="1144"/>
      <c r="E50" s="1142"/>
      <c r="F50" s="1142"/>
      <c r="G50" s="1142"/>
      <c r="H50" s="1142"/>
      <c r="I50" s="1142"/>
      <c r="J50" s="1142"/>
      <c r="K50" s="1142"/>
      <c r="L50" s="1142"/>
      <c r="M50" s="1142"/>
      <c r="N50" s="1142"/>
      <c r="O50" s="1142"/>
      <c r="P50" s="1142"/>
      <c r="Q50" s="1142"/>
      <c r="R50" s="1142"/>
      <c r="S50" s="1142"/>
      <c r="T50" s="1142"/>
      <c r="U50" s="1143"/>
      <c r="V50" s="237"/>
    </row>
    <row r="51" spans="1:33" x14ac:dyDescent="0.25">
      <c r="A51" s="291">
        <v>11</v>
      </c>
      <c r="B51" s="286" t="s">
        <v>162</v>
      </c>
      <c r="C51" s="303" t="s">
        <v>140</v>
      </c>
      <c r="D51" s="304">
        <f>[1]KIADÁS!$EE$447</f>
        <v>0</v>
      </c>
      <c r="E51" s="305">
        <f>[1]KIADÁS!$EF$447</f>
        <v>0</v>
      </c>
      <c r="F51" s="305">
        <f>[1]KIADÁS!$EG$447</f>
        <v>0</v>
      </c>
      <c r="G51" s="305">
        <f>[1]KIADÁS!$EE$499</f>
        <v>0</v>
      </c>
      <c r="H51" s="305">
        <f>[1]KIADÁS!$EF$499</f>
        <v>0</v>
      </c>
      <c r="I51" s="305">
        <f>[1]KIADÁS!$EG$499</f>
        <v>0</v>
      </c>
      <c r="J51" s="305">
        <f>[1]KIADÁS!$EE533</f>
        <v>0</v>
      </c>
      <c r="K51" s="305">
        <f>[1]KIADÁS!$EF533</f>
        <v>0</v>
      </c>
      <c r="L51" s="305">
        <f>[1]KIADÁS!$EG533</f>
        <v>0</v>
      </c>
      <c r="M51" s="305">
        <f>[1]KIADÁS!$EE644</f>
        <v>0</v>
      </c>
      <c r="N51" s="305">
        <f>[1]KIADÁS!$EF644</f>
        <v>0</v>
      </c>
      <c r="O51" s="305">
        <f>[1]KIADÁS!$EG644</f>
        <v>0</v>
      </c>
      <c r="P51" s="305">
        <f>[1]KIADÁS!$EE$861</f>
        <v>0</v>
      </c>
      <c r="Q51" s="305">
        <f>[1]KIADÁS!$EF$861</f>
        <v>0</v>
      </c>
      <c r="R51" s="305">
        <f>[1]KIADÁS!$EG$861</f>
        <v>0</v>
      </c>
      <c r="S51" s="305">
        <f>[1]KIADÁS!$EE903</f>
        <v>0</v>
      </c>
      <c r="T51" s="305">
        <f>[1]KIADÁS!$EF903</f>
        <v>0</v>
      </c>
      <c r="U51" s="307">
        <f>[1]KIADÁS!$EG903</f>
        <v>0</v>
      </c>
      <c r="V51" s="237"/>
    </row>
    <row r="52" spans="1:33" x14ac:dyDescent="0.25">
      <c r="A52" s="291">
        <v>12</v>
      </c>
      <c r="B52" s="286" t="s">
        <v>76</v>
      </c>
      <c r="C52" s="303" t="s">
        <v>141</v>
      </c>
      <c r="D52" s="304">
        <f>[1]KIADÁS!$EB$447</f>
        <v>0</v>
      </c>
      <c r="E52" s="305">
        <f>[1]KIADÁS!$EC$447</f>
        <v>0</v>
      </c>
      <c r="F52" s="305">
        <f>[1]KIADÁS!$ED$447</f>
        <v>0</v>
      </c>
      <c r="G52" s="305">
        <f>[1]KIADÁS!$EB$499</f>
        <v>0</v>
      </c>
      <c r="H52" s="305">
        <f>[1]KIADÁS!$EC$499</f>
        <v>0</v>
      </c>
      <c r="I52" s="305">
        <f>[1]KIADÁS!$ED$499</f>
        <v>0</v>
      </c>
      <c r="J52" s="305">
        <f>[1]KIADÁS!$EB533</f>
        <v>0</v>
      </c>
      <c r="K52" s="305">
        <f>[1]KIADÁS!$EC533</f>
        <v>0</v>
      </c>
      <c r="L52" s="305">
        <f>[1]KIADÁS!$ED533</f>
        <v>0</v>
      </c>
      <c r="M52" s="305">
        <f>[1]KIADÁS!$EB644</f>
        <v>0</v>
      </c>
      <c r="N52" s="305">
        <f>[1]KIADÁS!$EC644</f>
        <v>0</v>
      </c>
      <c r="O52" s="305">
        <f>[1]KIADÁS!$ED644</f>
        <v>0</v>
      </c>
      <c r="P52" s="305">
        <f>[1]KIADÁS!$EB$861</f>
        <v>0</v>
      </c>
      <c r="Q52" s="305">
        <f>[1]KIADÁS!$EC$861</f>
        <v>0</v>
      </c>
      <c r="R52" s="305">
        <f>[1]KIADÁS!$ED$861</f>
        <v>0</v>
      </c>
      <c r="S52" s="305">
        <f>[1]KIADÁS!$EB903</f>
        <v>0</v>
      </c>
      <c r="T52" s="305">
        <f>[1]KIADÁS!$EC903</f>
        <v>0</v>
      </c>
      <c r="U52" s="307">
        <f>[1]KIADÁS!$ED903</f>
        <v>0</v>
      </c>
      <c r="V52" s="237"/>
    </row>
    <row r="53" spans="1:33" ht="23.25" x14ac:dyDescent="0.25">
      <c r="A53" s="291">
        <v>13</v>
      </c>
      <c r="B53" s="286" t="s">
        <v>156</v>
      </c>
      <c r="C53" s="309" t="s">
        <v>143</v>
      </c>
      <c r="D53" s="304">
        <f>[1]KIADÁS!$EK$447</f>
        <v>0</v>
      </c>
      <c r="E53" s="305">
        <f>[1]KIADÁS!$EL$447</f>
        <v>0</v>
      </c>
      <c r="F53" s="305">
        <f>[1]KIADÁS!$EM$447</f>
        <v>0</v>
      </c>
      <c r="G53" s="305">
        <f>[1]KIADÁS!$EK$499</f>
        <v>0</v>
      </c>
      <c r="H53" s="305">
        <f>[1]KIADÁS!$EL$499</f>
        <v>0</v>
      </c>
      <c r="I53" s="305">
        <f>[1]KIADÁS!$EM$499</f>
        <v>0</v>
      </c>
      <c r="J53" s="305">
        <f>[1]KIADÁS!$EK533</f>
        <v>0</v>
      </c>
      <c r="K53" s="305">
        <f>[1]KIADÁS!$EL533</f>
        <v>0</v>
      </c>
      <c r="L53" s="305">
        <f>[1]KIADÁS!$EM533</f>
        <v>0</v>
      </c>
      <c r="M53" s="305">
        <f>[1]KIADÁS!$EK644</f>
        <v>0</v>
      </c>
      <c r="N53" s="305">
        <f>[1]KIADÁS!$EL644</f>
        <v>0</v>
      </c>
      <c r="O53" s="305">
        <f>[1]KIADÁS!$EM644</f>
        <v>0</v>
      </c>
      <c r="P53" s="305">
        <f>[1]KIADÁS!$EK$861</f>
        <v>0</v>
      </c>
      <c r="Q53" s="305">
        <f>[1]KIADÁS!$EL$861</f>
        <v>0</v>
      </c>
      <c r="R53" s="305">
        <f>[1]KIADÁS!$EM$861</f>
        <v>0</v>
      </c>
      <c r="S53" s="305">
        <f>[1]KIADÁS!$EK903</f>
        <v>0</v>
      </c>
      <c r="T53" s="305">
        <f>[1]KIADÁS!$EL903</f>
        <v>0</v>
      </c>
      <c r="U53" s="307">
        <f>[1]KIADÁS!$EM903</f>
        <v>0</v>
      </c>
      <c r="V53" s="237"/>
    </row>
    <row r="54" spans="1:33" ht="22.5" x14ac:dyDescent="0.25">
      <c r="A54" s="292"/>
      <c r="B54" s="288" t="s">
        <v>96</v>
      </c>
      <c r="C54" s="315"/>
      <c r="D54" s="311">
        <f>SUM(D51,D52,D53)</f>
        <v>0</v>
      </c>
      <c r="E54" s="312">
        <f t="shared" ref="E54:F54" si="30">SUM(E51,E52,E53)</f>
        <v>0</v>
      </c>
      <c r="F54" s="312">
        <f t="shared" si="30"/>
        <v>0</v>
      </c>
      <c r="G54" s="312">
        <f>SUM(G51,G52,G53)</f>
        <v>0</v>
      </c>
      <c r="H54" s="312">
        <f t="shared" ref="H54:I54" si="31">SUM(H51,H52,H53)</f>
        <v>0</v>
      </c>
      <c r="I54" s="312">
        <f t="shared" si="31"/>
        <v>0</v>
      </c>
      <c r="J54" s="312">
        <f>SUM(J51,J52,J53)</f>
        <v>0</v>
      </c>
      <c r="K54" s="312">
        <f t="shared" ref="K54:L54" si="32">SUM(K51,K52,K53)</f>
        <v>0</v>
      </c>
      <c r="L54" s="312">
        <f t="shared" si="32"/>
        <v>0</v>
      </c>
      <c r="M54" s="312">
        <f>SUM(M51,M52,M53)</f>
        <v>0</v>
      </c>
      <c r="N54" s="312">
        <f t="shared" ref="N54:O54" si="33">SUM(N51,N52,N53)</f>
        <v>0</v>
      </c>
      <c r="O54" s="312">
        <f t="shared" si="33"/>
        <v>0</v>
      </c>
      <c r="P54" s="312">
        <f>SUM(P51,P52,P53)</f>
        <v>0</v>
      </c>
      <c r="Q54" s="312">
        <f t="shared" ref="Q54:R54" si="34">SUM(Q51,Q52,Q53)</f>
        <v>0</v>
      </c>
      <c r="R54" s="312">
        <f t="shared" si="34"/>
        <v>0</v>
      </c>
      <c r="S54" s="312">
        <f>SUM(S51,S52,S53)</f>
        <v>0</v>
      </c>
      <c r="T54" s="312">
        <f t="shared" ref="T54:U54" si="35">SUM(T51,T52,T53)</f>
        <v>0</v>
      </c>
      <c r="U54" s="314">
        <f t="shared" si="35"/>
        <v>0</v>
      </c>
      <c r="V54" s="237"/>
    </row>
    <row r="55" spans="1:33" ht="23.25" thickBot="1" x14ac:dyDescent="0.3">
      <c r="A55" s="292"/>
      <c r="B55" s="288" t="s">
        <v>103</v>
      </c>
      <c r="C55" s="315"/>
      <c r="D55" s="517">
        <f>SUM(D54,D49,D43)</f>
        <v>0</v>
      </c>
      <c r="E55" s="518">
        <f t="shared" ref="E55" si="36">SUM(E54,E49,E43)</f>
        <v>0</v>
      </c>
      <c r="F55" s="518">
        <f t="shared" ref="F55" si="37">SUM(F54,F49,F43)</f>
        <v>0</v>
      </c>
      <c r="G55" s="518">
        <f t="shared" ref="G55" si="38">SUM(G54,G49,G43)</f>
        <v>0</v>
      </c>
      <c r="H55" s="518">
        <f t="shared" ref="H55" si="39">SUM(H54,H49,H43)</f>
        <v>0</v>
      </c>
      <c r="I55" s="518">
        <f t="shared" ref="I55" si="40">SUM(I54,I49,I43)</f>
        <v>0</v>
      </c>
      <c r="J55" s="518">
        <f t="shared" ref="J55" si="41">SUM(J54,J49,J43)</f>
        <v>0</v>
      </c>
      <c r="K55" s="518">
        <f t="shared" ref="K55" si="42">SUM(K54,K49,K43)</f>
        <v>0</v>
      </c>
      <c r="L55" s="518">
        <f t="shared" ref="L55" si="43">SUM(L54,L49,L43)</f>
        <v>0</v>
      </c>
      <c r="M55" s="518">
        <f t="shared" ref="M55" si="44">SUM(M54,M49,M43)</f>
        <v>0</v>
      </c>
      <c r="N55" s="518">
        <f t="shared" ref="N55" si="45">SUM(N54,N49,N43)</f>
        <v>0</v>
      </c>
      <c r="O55" s="518">
        <f t="shared" ref="O55" si="46">SUM(O54,O49,O43)</f>
        <v>0</v>
      </c>
      <c r="P55" s="518">
        <f t="shared" ref="P55" si="47">SUM(P54,P49,P43)</f>
        <v>0</v>
      </c>
      <c r="Q55" s="518">
        <f t="shared" ref="Q55" si="48">SUM(Q54,Q49,Q43)</f>
        <v>0</v>
      </c>
      <c r="R55" s="518">
        <f t="shared" ref="R55" si="49">SUM(R54,R49,R43)</f>
        <v>0</v>
      </c>
      <c r="S55" s="518">
        <f t="shared" ref="S55" si="50">SUM(S54,S49,S43)</f>
        <v>0</v>
      </c>
      <c r="T55" s="518">
        <f t="shared" ref="T55" si="51">SUM(T54,T49,T43)</f>
        <v>34134951.549999997</v>
      </c>
      <c r="U55" s="519">
        <f t="shared" ref="U55" si="52">SUM(U54,U49,U43)</f>
        <v>0</v>
      </c>
      <c r="V55" s="237"/>
    </row>
    <row r="56" spans="1:33" ht="15.75" customHeight="1" x14ac:dyDescent="0.25">
      <c r="A56" s="287"/>
      <c r="B56" s="288"/>
      <c r="C56" s="1102" t="s">
        <v>223</v>
      </c>
      <c r="D56" s="1145" t="s">
        <v>266</v>
      </c>
      <c r="E56" s="1146"/>
      <c r="F56" s="1146"/>
      <c r="G56" s="1146"/>
      <c r="H56" s="1146"/>
      <c r="I56" s="1146"/>
      <c r="J56" s="1146"/>
      <c r="K56" s="1146"/>
      <c r="L56" s="1146"/>
      <c r="M56" s="1146"/>
      <c r="N56" s="1146"/>
      <c r="O56" s="1146"/>
      <c r="P56" s="1146"/>
      <c r="Q56" s="1146"/>
      <c r="R56" s="1146"/>
      <c r="S56" s="1146"/>
      <c r="T56" s="1146"/>
      <c r="U56" s="1147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</row>
    <row r="57" spans="1:33" ht="49.5" customHeight="1" x14ac:dyDescent="0.25">
      <c r="A57" s="287"/>
      <c r="B57" s="288"/>
      <c r="C57" s="1102"/>
      <c r="D57" s="1029" t="s">
        <v>199</v>
      </c>
      <c r="E57" s="1030"/>
      <c r="F57" s="1030"/>
      <c r="G57" s="1030" t="s">
        <v>217</v>
      </c>
      <c r="H57" s="1030"/>
      <c r="I57" s="1030"/>
      <c r="J57" s="1030" t="s">
        <v>200</v>
      </c>
      <c r="K57" s="1030"/>
      <c r="L57" s="1030"/>
      <c r="M57" s="1030" t="s">
        <v>201</v>
      </c>
      <c r="N57" s="1030"/>
      <c r="O57" s="1030"/>
      <c r="P57" s="1030" t="s">
        <v>292</v>
      </c>
      <c r="Q57" s="1030"/>
      <c r="R57" s="1030"/>
      <c r="S57" s="1030" t="s">
        <v>202</v>
      </c>
      <c r="T57" s="1030"/>
      <c r="U57" s="1031"/>
      <c r="V57" s="237"/>
    </row>
    <row r="58" spans="1:33" ht="48.75" customHeight="1" x14ac:dyDescent="0.25">
      <c r="A58" s="287"/>
      <c r="B58" s="288"/>
      <c r="C58" s="297" t="s">
        <v>111</v>
      </c>
      <c r="D58" s="1029" t="s">
        <v>306</v>
      </c>
      <c r="E58" s="1030"/>
      <c r="F58" s="1030"/>
      <c r="G58" s="1030" t="s">
        <v>240</v>
      </c>
      <c r="H58" s="1030"/>
      <c r="I58" s="1030"/>
      <c r="J58" s="1030" t="s">
        <v>231</v>
      </c>
      <c r="K58" s="1030"/>
      <c r="L58" s="1030"/>
      <c r="M58" s="1030" t="s">
        <v>232</v>
      </c>
      <c r="N58" s="1030"/>
      <c r="O58" s="1030"/>
      <c r="P58" s="1030" t="s">
        <v>291</v>
      </c>
      <c r="Q58" s="1030"/>
      <c r="R58" s="1030"/>
      <c r="S58" s="1030" t="s">
        <v>233</v>
      </c>
      <c r="T58" s="1030"/>
      <c r="U58" s="1031"/>
      <c r="V58" s="237"/>
    </row>
    <row r="59" spans="1:33" ht="66.75" customHeight="1" x14ac:dyDescent="0.25">
      <c r="A59" s="289" t="s">
        <v>41</v>
      </c>
      <c r="B59" s="290" t="s">
        <v>111</v>
      </c>
      <c r="C59" s="298" t="s">
        <v>117</v>
      </c>
      <c r="D59" s="516" t="s">
        <v>134</v>
      </c>
      <c r="E59" s="514" t="s">
        <v>135</v>
      </c>
      <c r="F59" s="514" t="s">
        <v>136</v>
      </c>
      <c r="G59" s="514" t="s">
        <v>134</v>
      </c>
      <c r="H59" s="514" t="s">
        <v>135</v>
      </c>
      <c r="I59" s="514" t="s">
        <v>136</v>
      </c>
      <c r="J59" s="513" t="s">
        <v>134</v>
      </c>
      <c r="K59" s="513" t="s">
        <v>135</v>
      </c>
      <c r="L59" s="513" t="s">
        <v>136</v>
      </c>
      <c r="M59" s="514" t="s">
        <v>134</v>
      </c>
      <c r="N59" s="514" t="s">
        <v>135</v>
      </c>
      <c r="O59" s="514" t="s">
        <v>136</v>
      </c>
      <c r="P59" s="514" t="s">
        <v>134</v>
      </c>
      <c r="Q59" s="514" t="s">
        <v>135</v>
      </c>
      <c r="R59" s="514" t="s">
        <v>136</v>
      </c>
      <c r="S59" s="514" t="s">
        <v>134</v>
      </c>
      <c r="T59" s="514" t="s">
        <v>135</v>
      </c>
      <c r="U59" s="515" t="s">
        <v>136</v>
      </c>
      <c r="V59" s="237"/>
    </row>
    <row r="60" spans="1:33" ht="23.25" x14ac:dyDescent="0.25">
      <c r="A60" s="291" t="s">
        <v>53</v>
      </c>
      <c r="B60" s="286" t="s">
        <v>55</v>
      </c>
      <c r="C60" s="302"/>
      <c r="D60" s="1139"/>
      <c r="E60" s="1140"/>
      <c r="F60" s="1140"/>
      <c r="G60" s="1161"/>
      <c r="H60" s="1162"/>
      <c r="I60" s="1165"/>
      <c r="J60" s="1140"/>
      <c r="K60" s="1140"/>
      <c r="L60" s="1140"/>
      <c r="M60" s="1140"/>
      <c r="N60" s="1140"/>
      <c r="O60" s="1140"/>
      <c r="P60" s="1140"/>
      <c r="Q60" s="1140"/>
      <c r="R60" s="1140"/>
      <c r="S60" s="1140"/>
      <c r="T60" s="1140"/>
      <c r="U60" s="1141"/>
      <c r="V60" s="237"/>
    </row>
    <row r="61" spans="1:33" x14ac:dyDescent="0.25">
      <c r="A61" s="291">
        <v>1</v>
      </c>
      <c r="B61" s="286" t="s">
        <v>2</v>
      </c>
      <c r="C61" s="303" t="s">
        <v>144</v>
      </c>
      <c r="D61" s="304">
        <f>[1]KIADÁS!$O$937</f>
        <v>0</v>
      </c>
      <c r="E61" s="305">
        <f>[1]KIADÁS!$P$937</f>
        <v>0</v>
      </c>
      <c r="F61" s="305">
        <f>[1]KIADÁS!$Q$937</f>
        <v>0</v>
      </c>
      <c r="G61" s="305">
        <f>[1]KIADÁS!$O$976</f>
        <v>0</v>
      </c>
      <c r="H61" s="305">
        <f>[1]KIADÁS!$P$976</f>
        <v>0</v>
      </c>
      <c r="I61" s="305">
        <f>[1]KIADÁS!$Q$976</f>
        <v>0</v>
      </c>
      <c r="J61" s="305">
        <f>[1]KIADÁS!$O1018</f>
        <v>13711388.340425532</v>
      </c>
      <c r="K61" s="305">
        <f>[1]KIADÁS!$P1018</f>
        <v>0</v>
      </c>
      <c r="L61" s="305">
        <f>[1]KIADÁS!$Q1018</f>
        <v>0</v>
      </c>
      <c r="M61" s="305">
        <f>[1]KIADÁS!$O$1057</f>
        <v>0</v>
      </c>
      <c r="N61" s="305">
        <f>[1]KIADÁS!$P$1057</f>
        <v>0</v>
      </c>
      <c r="O61" s="305">
        <f>[1]KIADÁS!$Q$1057</f>
        <v>0</v>
      </c>
      <c r="P61" s="305">
        <f>[1]KIADÁS!$O$1089</f>
        <v>0</v>
      </c>
      <c r="Q61" s="305">
        <f>[1]KIADÁS!$P$1089</f>
        <v>1420100</v>
      </c>
      <c r="R61" s="305">
        <f>[1]KIADÁS!$Q$1089</f>
        <v>0</v>
      </c>
      <c r="S61" s="305">
        <f>[1]KIADÁS!$O$1128</f>
        <v>10270300</v>
      </c>
      <c r="T61" s="305">
        <f>[1]KIADÁS!$P$1128</f>
        <v>0</v>
      </c>
      <c r="U61" s="307">
        <f>[1]KIADÁS!$Q$1128</f>
        <v>0</v>
      </c>
      <c r="V61" s="237"/>
    </row>
    <row r="62" spans="1:33" ht="23.25" x14ac:dyDescent="0.25">
      <c r="A62" s="291">
        <v>2</v>
      </c>
      <c r="B62" s="286" t="s">
        <v>57</v>
      </c>
      <c r="C62" s="303" t="s">
        <v>145</v>
      </c>
      <c r="D62" s="304">
        <f>[1]KIADÁS!$R$937</f>
        <v>0</v>
      </c>
      <c r="E62" s="305">
        <f>[1]KIADÁS!$S$937</f>
        <v>0</v>
      </c>
      <c r="F62" s="305">
        <f>[1]KIADÁS!$T$937</f>
        <v>0</v>
      </c>
      <c r="G62" s="305">
        <f>[1]KIADÁS!$R$976</f>
        <v>0</v>
      </c>
      <c r="H62" s="305">
        <f>[1]KIADÁS!$S$976</f>
        <v>0</v>
      </c>
      <c r="I62" s="305">
        <f>[1]KIADÁS!$T$976</f>
        <v>0</v>
      </c>
      <c r="J62" s="305">
        <f>[1]KIADÁS!$R1018</f>
        <v>2402742.6595744682</v>
      </c>
      <c r="K62" s="305">
        <f>[1]KIADÁS!$S1018</f>
        <v>0</v>
      </c>
      <c r="L62" s="305">
        <f>[1]KIADÁS!$T1018</f>
        <v>0</v>
      </c>
      <c r="M62" s="305">
        <f>[1]KIADÁS!$R$1057</f>
        <v>0</v>
      </c>
      <c r="N62" s="305">
        <f>[1]KIADÁS!$S$1057</f>
        <v>0</v>
      </c>
      <c r="O62" s="305">
        <f>[1]KIADÁS!$T$1057</f>
        <v>0</v>
      </c>
      <c r="P62" s="305">
        <f>[1]KIADÁS!$R$1089</f>
        <v>0</v>
      </c>
      <c r="Q62" s="305">
        <f>[1]KIADÁS!$S$1089</f>
        <v>250000</v>
      </c>
      <c r="R62" s="305">
        <f>[1]KIADÁS!$T$1089</f>
        <v>0</v>
      </c>
      <c r="S62" s="305">
        <f>[1]KIADÁS!$R$1128</f>
        <v>1815000</v>
      </c>
      <c r="T62" s="305">
        <f>[1]KIADÁS!$S$1128</f>
        <v>0</v>
      </c>
      <c r="U62" s="307">
        <f>[1]KIADÁS!$T$1128</f>
        <v>0</v>
      </c>
      <c r="V62" s="237"/>
    </row>
    <row r="63" spans="1:33" x14ac:dyDescent="0.25">
      <c r="A63" s="291">
        <v>3</v>
      </c>
      <c r="B63" s="286" t="s">
        <v>3</v>
      </c>
      <c r="C63" s="303" t="s">
        <v>147</v>
      </c>
      <c r="D63" s="304">
        <f>[1]KIADÁS!$U$937</f>
        <v>0</v>
      </c>
      <c r="E63" s="305">
        <f>[1]KIADÁS!$V$937</f>
        <v>0</v>
      </c>
      <c r="F63" s="305">
        <f>[1]KIADÁS!$W$937</f>
        <v>0</v>
      </c>
      <c r="G63" s="305">
        <f>[1]KIADÁS!$U$976</f>
        <v>0</v>
      </c>
      <c r="H63" s="305">
        <f>[1]KIADÁS!$V$976</f>
        <v>0</v>
      </c>
      <c r="I63" s="305">
        <f>[1]KIADÁS!$W$976</f>
        <v>0</v>
      </c>
      <c r="J63" s="305">
        <f>[1]KIADÁS!$U1018</f>
        <v>164900000</v>
      </c>
      <c r="K63" s="305">
        <f>[1]KIADÁS!$V1018</f>
        <v>0</v>
      </c>
      <c r="L63" s="305">
        <f>[1]KIADÁS!$W1018</f>
        <v>0</v>
      </c>
      <c r="M63" s="305">
        <f>[1]KIADÁS!$U$1057</f>
        <v>0</v>
      </c>
      <c r="N63" s="305">
        <f>[1]KIADÁS!$V$1057</f>
        <v>0</v>
      </c>
      <c r="O63" s="305">
        <f>[1]KIADÁS!$W$1057</f>
        <v>0</v>
      </c>
      <c r="P63" s="305">
        <f>[1]KIADÁS!$U$1089</f>
        <v>0</v>
      </c>
      <c r="Q63" s="305">
        <f>[1]KIADÁS!$V$1089</f>
        <v>0</v>
      </c>
      <c r="R63" s="305">
        <f>[1]KIADÁS!$W$1089</f>
        <v>0</v>
      </c>
      <c r="S63" s="305">
        <f>[1]KIADÁS!$U$1128</f>
        <v>0</v>
      </c>
      <c r="T63" s="305">
        <f>[1]KIADÁS!$V$1128</f>
        <v>0</v>
      </c>
      <c r="U63" s="307">
        <f>[1]KIADÁS!$W$1128</f>
        <v>0</v>
      </c>
      <c r="V63" s="237"/>
    </row>
    <row r="64" spans="1:33" x14ac:dyDescent="0.25">
      <c r="A64" s="291">
        <v>4</v>
      </c>
      <c r="B64" s="286" t="s">
        <v>51</v>
      </c>
      <c r="C64" s="303" t="s">
        <v>148</v>
      </c>
      <c r="D64" s="304">
        <f>[1]KIADÁS!$AM$937</f>
        <v>0</v>
      </c>
      <c r="E64" s="305">
        <f>[1]KIADÁS!$AN$937</f>
        <v>0</v>
      </c>
      <c r="F64" s="305">
        <f>[1]KIADÁS!$AO$937</f>
        <v>0</v>
      </c>
      <c r="G64" s="305">
        <f>[1]KIADÁS!$AM$976</f>
        <v>0</v>
      </c>
      <c r="H64" s="305">
        <f>[1]KIADÁS!$AN$976</f>
        <v>0</v>
      </c>
      <c r="I64" s="305">
        <f>[1]KIADÁS!$AO$976</f>
        <v>0</v>
      </c>
      <c r="J64" s="305">
        <f>[1]KIADÁS!$AM1018</f>
        <v>0</v>
      </c>
      <c r="K64" s="305">
        <f>[1]KIADÁS!$AN1018</f>
        <v>0</v>
      </c>
      <c r="L64" s="305">
        <f>[1]KIADÁS!$AO1018</f>
        <v>0</v>
      </c>
      <c r="M64" s="305">
        <f>[1]KIADÁS!$AM$1057</f>
        <v>0</v>
      </c>
      <c r="N64" s="305">
        <f>[1]KIADÁS!$AN$1057</f>
        <v>0</v>
      </c>
      <c r="O64" s="305">
        <f>[1]KIADÁS!$AO$1057</f>
        <v>0</v>
      </c>
      <c r="P64" s="305">
        <f>[1]KIADÁS!$AM$1089</f>
        <v>0</v>
      </c>
      <c r="Q64" s="305">
        <f>[1]KIADÁS!$AN$1089</f>
        <v>0</v>
      </c>
      <c r="R64" s="305">
        <f>[1]KIADÁS!$AO$1089</f>
        <v>0</v>
      </c>
      <c r="S64" s="305">
        <f>[1]KIADÁS!$AM$1128</f>
        <v>0</v>
      </c>
      <c r="T64" s="305">
        <f>[1]KIADÁS!$AN$1128</f>
        <v>0</v>
      </c>
      <c r="U64" s="307">
        <f>[1]KIADÁS!$AO$1128</f>
        <v>0</v>
      </c>
      <c r="V64" s="237"/>
    </row>
    <row r="65" spans="1:27" x14ac:dyDescent="0.25">
      <c r="A65" s="291">
        <v>5</v>
      </c>
      <c r="B65" s="286" t="s">
        <v>58</v>
      </c>
      <c r="C65" s="303" t="s">
        <v>149</v>
      </c>
      <c r="D65" s="304">
        <f>[1]KIADÁS!$BE$937-$D$18</f>
        <v>0</v>
      </c>
      <c r="E65" s="305">
        <f>[1]KIADÁS!$BF$937-$E$18</f>
        <v>0</v>
      </c>
      <c r="F65" s="305">
        <f>[1]KIADÁS!$BG$937-$F$18</f>
        <v>0</v>
      </c>
      <c r="G65" s="305">
        <f>[1]KIADÁS!$BE$976-$D$18</f>
        <v>0</v>
      </c>
      <c r="H65" s="305">
        <f>[1]KIADÁS!$BF$976-$E$18</f>
        <v>0</v>
      </c>
      <c r="I65" s="305">
        <f>[1]KIADÁS!$BG$976-$F$18</f>
        <v>0</v>
      </c>
      <c r="J65" s="305">
        <f>[1]KIADÁS!$BE1018-[1]KIADÁS!$CC$1018</f>
        <v>10555580</v>
      </c>
      <c r="K65" s="305"/>
      <c r="L65" s="305">
        <f>[1]KIADÁS!$BG1018-$F$18</f>
        <v>0</v>
      </c>
      <c r="M65" s="305">
        <f>[1]KIADÁS!$BE$1057-$D$18</f>
        <v>0</v>
      </c>
      <c r="N65" s="305">
        <f>[1]KIADÁS!$BF$1057-$E$18</f>
        <v>0</v>
      </c>
      <c r="O65" s="305">
        <f>[1]KIADÁS!$BG$1057-$F$18</f>
        <v>0</v>
      </c>
      <c r="P65" s="305">
        <f>[1]KIADÁS!BE1089-[1]KIADÁS!CC1089</f>
        <v>0</v>
      </c>
      <c r="Q65" s="305">
        <f>[1]KIADÁS!BF1089-[1]KIADÁS!CD1089</f>
        <v>0</v>
      </c>
      <c r="R65" s="305">
        <f>[1]KIADÁS!BG1089-[1]KIADÁS!CE1089</f>
        <v>0</v>
      </c>
      <c r="S65" s="305">
        <f>[1]KIADÁS!$BE$1128-$D$18</f>
        <v>0</v>
      </c>
      <c r="T65" s="305">
        <f>[1]KIADÁS!$BF$1128-$E$18</f>
        <v>0</v>
      </c>
      <c r="U65" s="307">
        <f>[1]KIADÁS!$BG$1128-$F$18</f>
        <v>0</v>
      </c>
      <c r="V65" s="237"/>
    </row>
    <row r="66" spans="1:27" x14ac:dyDescent="0.25">
      <c r="A66" s="291">
        <v>6</v>
      </c>
      <c r="B66" s="286" t="s">
        <v>98</v>
      </c>
      <c r="C66" s="309" t="s">
        <v>150</v>
      </c>
      <c r="D66" s="304">
        <f>[1]KIADÁS!$CF$937+[1]KIADÁS!$CI$937</f>
        <v>0</v>
      </c>
      <c r="E66" s="305">
        <f>[1]KIADÁS!$CG$937+[1]KIADÁS!$CJ$937</f>
        <v>0</v>
      </c>
      <c r="F66" s="305">
        <f>[1]KIADÁS!$CH$937+[1]KIADÁS!$CK$937</f>
        <v>0</v>
      </c>
      <c r="G66" s="305">
        <f>[1]KIADÁS!$CF$976+[1]KIADÁS!$CI$976</f>
        <v>0</v>
      </c>
      <c r="H66" s="305">
        <f>[1]KIADÁS!$CG$976+[1]KIADÁS!$CJ$976</f>
        <v>0</v>
      </c>
      <c r="I66" s="305">
        <f>[1]KIADÁS!$CH$976+[1]KIADÁS!$CK$976</f>
        <v>0</v>
      </c>
      <c r="J66" s="305">
        <f>[1]KIADÁS!$CF1018+[1]KIADÁS!$CI1018</f>
        <v>0</v>
      </c>
      <c r="K66" s="305">
        <f>[1]KIADÁS!$CG1018+[1]KIADÁS!$CJ1018</f>
        <v>300000</v>
      </c>
      <c r="L66" s="305">
        <f>[1]KIADÁS!$CH1018+[1]KIADÁS!$CK1018</f>
        <v>0</v>
      </c>
      <c r="M66" s="305">
        <f>[1]KIADÁS!$CF$1057+[1]KIADÁS!$CI$1057</f>
        <v>0</v>
      </c>
      <c r="N66" s="305">
        <f>[1]KIADÁS!$CG$1057+[1]KIADÁS!$CJ$1057</f>
        <v>0</v>
      </c>
      <c r="O66" s="305">
        <f>[1]KIADÁS!$CH$1057+[1]KIADÁS!$CK$1057</f>
        <v>0</v>
      </c>
      <c r="P66" s="305">
        <f>[1]KIADÁS!CF1089+[1]KIADÁS!CI1089</f>
        <v>0</v>
      </c>
      <c r="Q66" s="305">
        <f>[1]KIADÁS!CG1089+[1]KIADÁS!CJ1089</f>
        <v>0</v>
      </c>
      <c r="R66" s="305">
        <f>[1]KIADÁS!CH1089+[1]KIADÁS!CK1089</f>
        <v>0</v>
      </c>
      <c r="S66" s="305">
        <f>[1]KIADÁS!$CF$1128+[1]KIADÁS!$CI$1128</f>
        <v>0</v>
      </c>
      <c r="T66" s="305">
        <f>[1]KIADÁS!$CG$1128+[1]KIADÁS!$CJ$1128</f>
        <v>0</v>
      </c>
      <c r="U66" s="307">
        <f>[1]KIADÁS!$CH$1128+[1]KIADÁS!$CK$1128</f>
        <v>0</v>
      </c>
      <c r="V66" s="237"/>
    </row>
    <row r="67" spans="1:27" x14ac:dyDescent="0.25">
      <c r="A67" s="292"/>
      <c r="B67" s="288" t="s">
        <v>59</v>
      </c>
      <c r="C67" s="310"/>
      <c r="D67" s="311">
        <f>SUM(D61:D65)</f>
        <v>0</v>
      </c>
      <c r="E67" s="312">
        <f t="shared" ref="E67:F67" si="53">SUM(E61:E65)</f>
        <v>0</v>
      </c>
      <c r="F67" s="312">
        <f t="shared" si="53"/>
        <v>0</v>
      </c>
      <c r="G67" s="312">
        <f>SUM(G61:G65)</f>
        <v>0</v>
      </c>
      <c r="H67" s="312">
        <f t="shared" ref="H67:I67" si="54">SUM(H61:H65)</f>
        <v>0</v>
      </c>
      <c r="I67" s="312">
        <f t="shared" si="54"/>
        <v>0</v>
      </c>
      <c r="J67" s="312">
        <f>SUM(J61:J66)</f>
        <v>191569711</v>
      </c>
      <c r="K67" s="312">
        <f>SUM(K61:K66)</f>
        <v>300000</v>
      </c>
      <c r="L67" s="312">
        <f t="shared" ref="L67" si="55">SUM(L61:L66)</f>
        <v>0</v>
      </c>
      <c r="M67" s="312">
        <f>SUM(M61:M65)</f>
        <v>0</v>
      </c>
      <c r="N67" s="312">
        <f t="shared" ref="N67:O67" si="56">SUM(N61:N65)</f>
        <v>0</v>
      </c>
      <c r="O67" s="312">
        <f t="shared" si="56"/>
        <v>0</v>
      </c>
      <c r="P67" s="312">
        <f>SUM(P61:P66)</f>
        <v>0</v>
      </c>
      <c r="Q67" s="312">
        <f t="shared" ref="Q67:R67" si="57">SUM(Q61:Q66)</f>
        <v>1670100</v>
      </c>
      <c r="R67" s="312">
        <f t="shared" si="57"/>
        <v>0</v>
      </c>
      <c r="S67" s="312">
        <f>SUM(S61:S65)</f>
        <v>12085300</v>
      </c>
      <c r="T67" s="312">
        <f t="shared" ref="T67:U67" si="58">SUM(T61:T65)</f>
        <v>0</v>
      </c>
      <c r="U67" s="314">
        <f t="shared" si="58"/>
        <v>0</v>
      </c>
      <c r="V67" s="237"/>
    </row>
    <row r="68" spans="1:27" ht="23.25" x14ac:dyDescent="0.25">
      <c r="A68" s="291" t="s">
        <v>82</v>
      </c>
      <c r="B68" s="286" t="s">
        <v>62</v>
      </c>
      <c r="C68" s="303"/>
      <c r="D68" s="1144"/>
      <c r="E68" s="1142"/>
      <c r="F68" s="1142"/>
      <c r="G68" s="1142"/>
      <c r="H68" s="1142"/>
      <c r="I68" s="1142"/>
      <c r="J68" s="1142"/>
      <c r="K68" s="1142"/>
      <c r="L68" s="1142"/>
      <c r="M68" s="1142"/>
      <c r="N68" s="1142"/>
      <c r="O68" s="1142"/>
      <c r="P68" s="1142"/>
      <c r="Q68" s="1142"/>
      <c r="R68" s="1142"/>
      <c r="S68" s="1142"/>
      <c r="T68" s="1142"/>
      <c r="U68" s="1143"/>
      <c r="V68" s="237"/>
    </row>
    <row r="69" spans="1:27" x14ac:dyDescent="0.25">
      <c r="A69" s="291">
        <v>7</v>
      </c>
      <c r="B69" s="286" t="s">
        <v>64</v>
      </c>
      <c r="C69" s="303" t="s">
        <v>151</v>
      </c>
      <c r="D69" s="304">
        <f>[1]KIADÁS!$CO$937</f>
        <v>0</v>
      </c>
      <c r="E69" s="305">
        <f>[1]KIADÁS!$CP$937</f>
        <v>0</v>
      </c>
      <c r="F69" s="305">
        <f>[1]KIADÁS!$CQ$937</f>
        <v>0</v>
      </c>
      <c r="G69" s="305">
        <f>[1]KIADÁS!$CO$976</f>
        <v>0</v>
      </c>
      <c r="H69" s="305">
        <f>[1]KIADÁS!$CP$976</f>
        <v>0</v>
      </c>
      <c r="I69" s="305">
        <f>[1]KIADÁS!$CQ$976</f>
        <v>0</v>
      </c>
      <c r="J69" s="305">
        <f>[1]KIADÁS!$CO1018</f>
        <v>0</v>
      </c>
      <c r="K69" s="305">
        <f>[1]KIADÁS!$CP1018</f>
        <v>0</v>
      </c>
      <c r="L69" s="305">
        <f>[1]KIADÁS!$CQ1018</f>
        <v>0</v>
      </c>
      <c r="M69" s="305">
        <f>[1]KIADÁS!$CO$1057</f>
        <v>0</v>
      </c>
      <c r="N69" s="305">
        <f>[1]KIADÁS!$CP$1057</f>
        <v>0</v>
      </c>
      <c r="O69" s="305">
        <f>[1]KIADÁS!$CQ$1057</f>
        <v>0</v>
      </c>
      <c r="P69" s="305">
        <f>[1]KIADÁS!$CO$1089</f>
        <v>0</v>
      </c>
      <c r="Q69" s="305">
        <f>[1]KIADÁS!$CP$1089</f>
        <v>0</v>
      </c>
      <c r="R69" s="305">
        <f>[1]KIADÁS!$CQ$1089</f>
        <v>0</v>
      </c>
      <c r="S69" s="305">
        <f>[1]KIADÁS!$CO$1128</f>
        <v>0</v>
      </c>
      <c r="T69" s="305">
        <f>[1]KIADÁS!$CP$1128</f>
        <v>0</v>
      </c>
      <c r="U69" s="307">
        <f>[1]KIADÁS!$CQ$1128</f>
        <v>0</v>
      </c>
      <c r="V69" s="237"/>
    </row>
    <row r="70" spans="1:27" x14ac:dyDescent="0.25">
      <c r="A70" s="291">
        <v>8</v>
      </c>
      <c r="B70" s="286" t="s">
        <v>65</v>
      </c>
      <c r="C70" s="303" t="s">
        <v>152</v>
      </c>
      <c r="D70" s="304">
        <f>[1]KIADÁS!$CR$937</f>
        <v>0</v>
      </c>
      <c r="E70" s="305">
        <f>[1]KIADÁS!$CS$937</f>
        <v>0</v>
      </c>
      <c r="F70" s="305">
        <f>[1]KIADÁS!$CT$937</f>
        <v>0</v>
      </c>
      <c r="G70" s="305">
        <f>[1]KIADÁS!$CR$976</f>
        <v>0</v>
      </c>
      <c r="H70" s="305">
        <f>[1]KIADÁS!$CS$976</f>
        <v>0</v>
      </c>
      <c r="I70" s="305">
        <f>[1]KIADÁS!$CT$976</f>
        <v>0</v>
      </c>
      <c r="J70" s="305">
        <f>[1]KIADÁS!$CR1018</f>
        <v>0</v>
      </c>
      <c r="K70" s="305">
        <f>[1]KIADÁS!$CS1018</f>
        <v>0</v>
      </c>
      <c r="L70" s="305">
        <f>[1]KIADÁS!$CT1018</f>
        <v>0</v>
      </c>
      <c r="M70" s="305">
        <f>[1]KIADÁS!$CR$1057</f>
        <v>0</v>
      </c>
      <c r="N70" s="305">
        <f>[1]KIADÁS!$CS$1057</f>
        <v>0</v>
      </c>
      <c r="O70" s="305">
        <f>[1]KIADÁS!$CT$1057</f>
        <v>0</v>
      </c>
      <c r="P70" s="305">
        <f>[1]KIADÁS!$CR$1089</f>
        <v>0</v>
      </c>
      <c r="Q70" s="305">
        <f>[1]KIADÁS!$CS$1089</f>
        <v>0</v>
      </c>
      <c r="R70" s="305">
        <f>[1]KIADÁS!$CT$1089</f>
        <v>0</v>
      </c>
      <c r="S70" s="305">
        <f>[1]KIADÁS!$CR$1128</f>
        <v>0</v>
      </c>
      <c r="T70" s="305">
        <f>[1]KIADÁS!$CS$1128</f>
        <v>0</v>
      </c>
      <c r="U70" s="307">
        <f>[1]KIADÁS!$CT$1128</f>
        <v>0</v>
      </c>
      <c r="V70" s="237"/>
    </row>
    <row r="71" spans="1:27" x14ac:dyDescent="0.25">
      <c r="A71" s="291">
        <v>9</v>
      </c>
      <c r="B71" s="286" t="s">
        <v>66</v>
      </c>
      <c r="C71" s="303" t="s">
        <v>153</v>
      </c>
      <c r="D71" s="304">
        <f>[1]KIADÁS!$CU$937</f>
        <v>0</v>
      </c>
      <c r="E71" s="305">
        <f>[1]KIADÁS!$CV$937</f>
        <v>0</v>
      </c>
      <c r="F71" s="305">
        <f>[1]KIADÁS!$CW$937</f>
        <v>0</v>
      </c>
      <c r="G71" s="305">
        <f>[1]KIADÁS!$CU$976</f>
        <v>0</v>
      </c>
      <c r="H71" s="305">
        <f>[1]KIADÁS!$CV$976</f>
        <v>0</v>
      </c>
      <c r="I71" s="305">
        <f>[1]KIADÁS!$CW$976</f>
        <v>0</v>
      </c>
      <c r="J71" s="305">
        <f>[1]KIADÁS!$CU1018</f>
        <v>5000000</v>
      </c>
      <c r="K71" s="305">
        <f>[1]KIADÁS!$CV1018</f>
        <v>0</v>
      </c>
      <c r="L71" s="305">
        <f>[1]KIADÁS!$CW1018</f>
        <v>0</v>
      </c>
      <c r="M71" s="305">
        <f>[1]KIADÁS!$CU$1057</f>
        <v>0</v>
      </c>
      <c r="N71" s="305">
        <f>[1]KIADÁS!$CV$1057</f>
        <v>0</v>
      </c>
      <c r="O71" s="305">
        <f>[1]KIADÁS!$CW$1057</f>
        <v>0</v>
      </c>
      <c r="P71" s="305">
        <f>[1]KIADÁS!$CU$1089</f>
        <v>0</v>
      </c>
      <c r="Q71" s="305">
        <f>[1]KIADÁS!$CV$1089</f>
        <v>0</v>
      </c>
      <c r="R71" s="305">
        <f>[1]KIADÁS!$CW$1089</f>
        <v>0</v>
      </c>
      <c r="S71" s="305">
        <f>[1]KIADÁS!$CU$1128</f>
        <v>0</v>
      </c>
      <c r="T71" s="305">
        <f>[1]KIADÁS!$CV$1128</f>
        <v>0</v>
      </c>
      <c r="U71" s="307">
        <f>[1]KIADÁS!$CW$1128</f>
        <v>0</v>
      </c>
      <c r="V71" s="237"/>
    </row>
    <row r="72" spans="1:27" x14ac:dyDescent="0.25">
      <c r="A72" s="291">
        <v>10</v>
      </c>
      <c r="B72" s="286" t="s">
        <v>15</v>
      </c>
      <c r="C72" s="303" t="s">
        <v>150</v>
      </c>
      <c r="D72" s="304">
        <f>[1]KIADÁS!$CL$937</f>
        <v>0</v>
      </c>
      <c r="E72" s="305">
        <f>[1]KIADÁS!$CM$937</f>
        <v>0</v>
      </c>
      <c r="F72" s="305">
        <f>[1]KIADÁS!$CN$937</f>
        <v>0</v>
      </c>
      <c r="G72" s="305">
        <f>[1]KIADÁS!$CL$976</f>
        <v>0</v>
      </c>
      <c r="H72" s="305">
        <f>[1]KIADÁS!$CM$976</f>
        <v>0</v>
      </c>
      <c r="I72" s="305">
        <f>[1]KIADÁS!$CN$976</f>
        <v>0</v>
      </c>
      <c r="J72" s="305">
        <f>[1]KIADÁS!$CL1018</f>
        <v>14528000</v>
      </c>
      <c r="K72" s="305">
        <f>[1]KIADÁS!$CM1018</f>
        <v>100702739</v>
      </c>
      <c r="L72" s="305">
        <f>[1]KIADÁS!$CN1018</f>
        <v>0</v>
      </c>
      <c r="M72" s="305">
        <f>[1]KIADÁS!$CL$1057</f>
        <v>0</v>
      </c>
      <c r="N72" s="305">
        <f>[1]KIADÁS!$CM$1057</f>
        <v>0</v>
      </c>
      <c r="O72" s="305">
        <f>[1]KIADÁS!$CN$1057</f>
        <v>0</v>
      </c>
      <c r="P72" s="305">
        <f>[1]KIADÁS!$CL$1089</f>
        <v>0</v>
      </c>
      <c r="Q72" s="305">
        <f>[1]KIADÁS!$CM$1089</f>
        <v>0</v>
      </c>
      <c r="R72" s="305">
        <f>[1]KIADÁS!$CN$1089</f>
        <v>0</v>
      </c>
      <c r="S72" s="305">
        <f>[1]KIADÁS!$CL$1128</f>
        <v>0</v>
      </c>
      <c r="T72" s="305">
        <f>[1]KIADÁS!$CM$1128</f>
        <v>0</v>
      </c>
      <c r="U72" s="307">
        <f>[1]KIADÁS!$CN$1128</f>
        <v>0</v>
      </c>
      <c r="V72" s="237"/>
    </row>
    <row r="73" spans="1:27" x14ac:dyDescent="0.25">
      <c r="A73" s="292"/>
      <c r="B73" s="288" t="s">
        <v>67</v>
      </c>
      <c r="C73" s="310"/>
      <c r="D73" s="311">
        <f>SUM(D69,D70,D71,D72)</f>
        <v>0</v>
      </c>
      <c r="E73" s="312">
        <f t="shared" ref="E73:F73" si="59">SUM(E69,E70,E71,E72)</f>
        <v>0</v>
      </c>
      <c r="F73" s="312">
        <f t="shared" si="59"/>
        <v>0</v>
      </c>
      <c r="G73" s="312">
        <f>SUM(G69,G70,G71,G72)</f>
        <v>0</v>
      </c>
      <c r="H73" s="312">
        <f t="shared" ref="H73:I73" si="60">SUM(H69,H70,H71,H72)</f>
        <v>0</v>
      </c>
      <c r="I73" s="312">
        <f t="shared" si="60"/>
        <v>0</v>
      </c>
      <c r="J73" s="312">
        <f>SUM(J69,J70,J71,J72)</f>
        <v>19528000</v>
      </c>
      <c r="K73" s="312">
        <f>SUM(K69,K70,K71,K72)</f>
        <v>100702739</v>
      </c>
      <c r="L73" s="312">
        <f t="shared" ref="L73" si="61">SUM(L69,L70,L71,L72)</f>
        <v>0</v>
      </c>
      <c r="M73" s="312">
        <f>SUM(M69,M70,M71,M72)</f>
        <v>0</v>
      </c>
      <c r="N73" s="312">
        <f t="shared" ref="N73:O73" si="62">SUM(N69,N70,N71,N72)</f>
        <v>0</v>
      </c>
      <c r="O73" s="312">
        <f t="shared" si="62"/>
        <v>0</v>
      </c>
      <c r="P73" s="312">
        <f>SUM(P69,P70,P71,P72)</f>
        <v>0</v>
      </c>
      <c r="Q73" s="312">
        <f t="shared" ref="Q73:R73" si="63">SUM(Q69,Q70,Q71,Q72)</f>
        <v>0</v>
      </c>
      <c r="R73" s="312">
        <f t="shared" si="63"/>
        <v>0</v>
      </c>
      <c r="S73" s="312">
        <f>SUM(S69,S70,S71,S72)</f>
        <v>0</v>
      </c>
      <c r="T73" s="312">
        <f t="shared" ref="T73:U73" si="64">SUM(T69,T70,T71,T72)</f>
        <v>0</v>
      </c>
      <c r="U73" s="314">
        <f t="shared" si="64"/>
        <v>0</v>
      </c>
      <c r="V73" s="237"/>
    </row>
    <row r="74" spans="1:27" ht="23.25" x14ac:dyDescent="0.25">
      <c r="A74" s="291" t="s">
        <v>83</v>
      </c>
      <c r="B74" s="286" t="s">
        <v>84</v>
      </c>
      <c r="C74" s="302"/>
      <c r="D74" s="1144"/>
      <c r="E74" s="1142"/>
      <c r="F74" s="1142"/>
      <c r="G74" s="1142"/>
      <c r="H74" s="1142"/>
      <c r="I74" s="1142"/>
      <c r="J74" s="1142"/>
      <c r="K74" s="1142"/>
      <c r="L74" s="1142"/>
      <c r="M74" s="1142"/>
      <c r="N74" s="1142"/>
      <c r="O74" s="1142"/>
      <c r="P74" s="1142"/>
      <c r="Q74" s="1142"/>
      <c r="R74" s="1142"/>
      <c r="S74" s="1142"/>
      <c r="T74" s="1142"/>
      <c r="U74" s="1143"/>
      <c r="V74" s="237"/>
    </row>
    <row r="75" spans="1:27" x14ac:dyDescent="0.25">
      <c r="A75" s="291">
        <v>11</v>
      </c>
      <c r="B75" s="286" t="s">
        <v>162</v>
      </c>
      <c r="C75" s="303" t="s">
        <v>140</v>
      </c>
      <c r="D75" s="304">
        <f>[1]KIADÁS!$EE$937</f>
        <v>0</v>
      </c>
      <c r="E75" s="305">
        <f>[1]KIADÁS!$EF$937</f>
        <v>0</v>
      </c>
      <c r="F75" s="305">
        <f>[1]KIADÁS!$EG$937</f>
        <v>0</v>
      </c>
      <c r="G75" s="305">
        <f>[1]KIADÁS!$EE$976</f>
        <v>0</v>
      </c>
      <c r="H75" s="305">
        <f>[1]KIADÁS!$EF$976</f>
        <v>0</v>
      </c>
      <c r="I75" s="305">
        <f>[1]KIADÁS!$EG$976</f>
        <v>0</v>
      </c>
      <c r="J75" s="305">
        <f>[1]KIADÁS!$EE1018</f>
        <v>0</v>
      </c>
      <c r="K75" s="305">
        <f>[1]KIADÁS!$EF1018</f>
        <v>0</v>
      </c>
      <c r="L75" s="305">
        <f>[1]KIADÁS!$EG1018</f>
        <v>0</v>
      </c>
      <c r="M75" s="305">
        <f>[1]KIADÁS!$EE$1057</f>
        <v>0</v>
      </c>
      <c r="N75" s="305">
        <f>[1]KIADÁS!$EF$1057</f>
        <v>0</v>
      </c>
      <c r="O75" s="305">
        <f>[1]KIADÁS!$EG$1057</f>
        <v>0</v>
      </c>
      <c r="P75" s="305">
        <f>[1]KIADÁS!$EE$1089</f>
        <v>0</v>
      </c>
      <c r="Q75" s="305">
        <f>[1]KIADÁS!$EF$1089</f>
        <v>0</v>
      </c>
      <c r="R75" s="305">
        <f>[1]KIADÁS!$EG$1089</f>
        <v>0</v>
      </c>
      <c r="S75" s="305">
        <f>[1]KIADÁS!$EE$1128</f>
        <v>0</v>
      </c>
      <c r="T75" s="305">
        <f>[1]KIADÁS!$EF$1128</f>
        <v>0</v>
      </c>
      <c r="U75" s="307">
        <f>[1]KIADÁS!$EG$1128</f>
        <v>0</v>
      </c>
      <c r="V75" s="237"/>
    </row>
    <row r="76" spans="1:27" x14ac:dyDescent="0.25">
      <c r="A76" s="291">
        <v>12</v>
      </c>
      <c r="B76" s="286" t="s">
        <v>76</v>
      </c>
      <c r="C76" s="303" t="s">
        <v>141</v>
      </c>
      <c r="D76" s="304">
        <f>[1]KIADÁS!$EB$937</f>
        <v>0</v>
      </c>
      <c r="E76" s="305">
        <f>[1]KIADÁS!$EC$937</f>
        <v>0</v>
      </c>
      <c r="F76" s="305">
        <f>[1]KIADÁS!$ED$937</f>
        <v>0</v>
      </c>
      <c r="G76" s="305">
        <f>[1]KIADÁS!$EB$976</f>
        <v>0</v>
      </c>
      <c r="H76" s="305">
        <f>[1]KIADÁS!$EC$976</f>
        <v>0</v>
      </c>
      <c r="I76" s="305">
        <f>[1]KIADÁS!$ED$976</f>
        <v>0</v>
      </c>
      <c r="J76" s="305">
        <f>[1]KIADÁS!$EB1018</f>
        <v>0</v>
      </c>
      <c r="K76" s="305">
        <f>[1]KIADÁS!$EC1018</f>
        <v>0</v>
      </c>
      <c r="L76" s="305">
        <f>[1]KIADÁS!$ED1018</f>
        <v>0</v>
      </c>
      <c r="M76" s="305">
        <f>[1]KIADÁS!$EB$1057</f>
        <v>0</v>
      </c>
      <c r="N76" s="305">
        <f>[1]KIADÁS!$EC$1057</f>
        <v>0</v>
      </c>
      <c r="O76" s="305">
        <f>[1]KIADÁS!$ED$1057</f>
        <v>0</v>
      </c>
      <c r="P76" s="305">
        <f>[1]KIADÁS!$EB$1089</f>
        <v>0</v>
      </c>
      <c r="Q76" s="305">
        <f>[1]KIADÁS!$EC$1089</f>
        <v>0</v>
      </c>
      <c r="R76" s="305">
        <f>[1]KIADÁS!$ED$1089</f>
        <v>0</v>
      </c>
      <c r="S76" s="305">
        <f>[1]KIADÁS!$EB$1128</f>
        <v>0</v>
      </c>
      <c r="T76" s="305">
        <f>[1]KIADÁS!$EC$1128</f>
        <v>0</v>
      </c>
      <c r="U76" s="307">
        <f>[1]KIADÁS!$ED$1128</f>
        <v>0</v>
      </c>
      <c r="V76" s="237"/>
    </row>
    <row r="77" spans="1:27" ht="23.25" x14ac:dyDescent="0.25">
      <c r="A77" s="291">
        <v>13</v>
      </c>
      <c r="B77" s="286" t="s">
        <v>156</v>
      </c>
      <c r="C77" s="309" t="s">
        <v>143</v>
      </c>
      <c r="D77" s="304">
        <f>[1]KIADÁS!$EK$937</f>
        <v>0</v>
      </c>
      <c r="E77" s="305">
        <f>[1]KIADÁS!$EL$937</f>
        <v>0</v>
      </c>
      <c r="F77" s="305">
        <f>[1]KIADÁS!$EM$937</f>
        <v>0</v>
      </c>
      <c r="G77" s="305">
        <f>[1]KIADÁS!$EK$976</f>
        <v>0</v>
      </c>
      <c r="H77" s="305">
        <f>[1]KIADÁS!$EL$976</f>
        <v>0</v>
      </c>
      <c r="I77" s="305">
        <f>[1]KIADÁS!$EM$976</f>
        <v>0</v>
      </c>
      <c r="J77" s="305">
        <f>[1]KIADÁS!$EK1018</f>
        <v>0</v>
      </c>
      <c r="K77" s="305">
        <f>[1]KIADÁS!$EL1018</f>
        <v>0</v>
      </c>
      <c r="L77" s="305">
        <f>[1]KIADÁS!$EM1018</f>
        <v>0</v>
      </c>
      <c r="M77" s="305">
        <f>[1]KIADÁS!$EK$1057</f>
        <v>0</v>
      </c>
      <c r="N77" s="305">
        <f>[1]KIADÁS!$EL$1057</f>
        <v>0</v>
      </c>
      <c r="O77" s="305">
        <f>[1]KIADÁS!$EM$1057</f>
        <v>0</v>
      </c>
      <c r="P77" s="305">
        <f>[1]KIADÁS!$EK$1089</f>
        <v>0</v>
      </c>
      <c r="Q77" s="305">
        <f>[1]KIADÁS!$EL$1089</f>
        <v>0</v>
      </c>
      <c r="R77" s="305">
        <f>[1]KIADÁS!$EM$1089</f>
        <v>0</v>
      </c>
      <c r="S77" s="305">
        <f>[1]KIADÁS!$EK$1128</f>
        <v>0</v>
      </c>
      <c r="T77" s="305">
        <f>[1]KIADÁS!$EL$1128</f>
        <v>0</v>
      </c>
      <c r="U77" s="307">
        <f>[1]KIADÁS!$EM$1128</f>
        <v>0</v>
      </c>
      <c r="V77" s="237"/>
    </row>
    <row r="78" spans="1:27" ht="22.5" x14ac:dyDescent="0.25">
      <c r="A78" s="292"/>
      <c r="B78" s="288" t="s">
        <v>96</v>
      </c>
      <c r="C78" s="315"/>
      <c r="D78" s="311">
        <f>SUM(D75,D76,D77)</f>
        <v>0</v>
      </c>
      <c r="E78" s="312">
        <f t="shared" ref="E78:F78" si="65">SUM(E75,E76,E77)</f>
        <v>0</v>
      </c>
      <c r="F78" s="312">
        <f t="shared" si="65"/>
        <v>0</v>
      </c>
      <c r="G78" s="312">
        <f>SUM(G75,G76,G77)</f>
        <v>0</v>
      </c>
      <c r="H78" s="312">
        <f t="shared" ref="H78:I78" si="66">SUM(H75,H76,H77)</f>
        <v>0</v>
      </c>
      <c r="I78" s="312">
        <f t="shared" si="66"/>
        <v>0</v>
      </c>
      <c r="J78" s="312">
        <f>SUM(J75,J76,J77)</f>
        <v>0</v>
      </c>
      <c r="K78" s="312">
        <f t="shared" ref="K78:L78" si="67">SUM(K75,K76,K77)</f>
        <v>0</v>
      </c>
      <c r="L78" s="312">
        <f t="shared" si="67"/>
        <v>0</v>
      </c>
      <c r="M78" s="312">
        <f>SUM(M75,M76,M77)</f>
        <v>0</v>
      </c>
      <c r="N78" s="312">
        <f t="shared" ref="N78:O78" si="68">SUM(N75,N76,N77)</f>
        <v>0</v>
      </c>
      <c r="O78" s="312">
        <f t="shared" si="68"/>
        <v>0</v>
      </c>
      <c r="P78" s="312">
        <f>SUM(P75,P76,P77)</f>
        <v>0</v>
      </c>
      <c r="Q78" s="312">
        <f t="shared" ref="Q78:R78" si="69">SUM(Q75,Q76,Q77)</f>
        <v>0</v>
      </c>
      <c r="R78" s="312">
        <f t="shared" si="69"/>
        <v>0</v>
      </c>
      <c r="S78" s="312">
        <f>SUM(S75,S76,S77)</f>
        <v>0</v>
      </c>
      <c r="T78" s="312">
        <f t="shared" ref="T78:U78" si="70">SUM(T75,T76,T77)</f>
        <v>0</v>
      </c>
      <c r="U78" s="314">
        <f t="shared" si="70"/>
        <v>0</v>
      </c>
      <c r="V78" s="237"/>
    </row>
    <row r="79" spans="1:27" ht="23.25" thickBot="1" x14ac:dyDescent="0.3">
      <c r="A79" s="292"/>
      <c r="B79" s="288" t="s">
        <v>103</v>
      </c>
      <c r="C79" s="315"/>
      <c r="D79" s="316">
        <f>SUM(D78,D73,D67)</f>
        <v>0</v>
      </c>
      <c r="E79" s="317">
        <f t="shared" ref="E79" si="71">SUM(E78,E73,E67)</f>
        <v>0</v>
      </c>
      <c r="F79" s="317">
        <f t="shared" ref="F79" si="72">SUM(F78,F73,F67)</f>
        <v>0</v>
      </c>
      <c r="G79" s="317">
        <f t="shared" ref="G79" si="73">SUM(G78,G73,G67)</f>
        <v>0</v>
      </c>
      <c r="H79" s="317">
        <f t="shared" ref="H79" si="74">SUM(H78,H73,H67)</f>
        <v>0</v>
      </c>
      <c r="I79" s="317">
        <f t="shared" ref="I79" si="75">SUM(I78,I73,I67)</f>
        <v>0</v>
      </c>
      <c r="J79" s="317">
        <f t="shared" ref="J79" si="76">SUM(J78,J73,J67)</f>
        <v>211097711</v>
      </c>
      <c r="K79" s="317">
        <f t="shared" ref="K79" si="77">SUM(K78,K73,K67)</f>
        <v>101002739</v>
      </c>
      <c r="L79" s="317">
        <f t="shared" ref="L79" si="78">SUM(L78,L73,L67)</f>
        <v>0</v>
      </c>
      <c r="M79" s="317">
        <f t="shared" ref="M79" si="79">SUM(M78,M73,M67)</f>
        <v>0</v>
      </c>
      <c r="N79" s="317">
        <f t="shared" ref="N79" si="80">SUM(N78,N73,N67)</f>
        <v>0</v>
      </c>
      <c r="O79" s="317">
        <f t="shared" ref="O79" si="81">SUM(O78,O73,O67)</f>
        <v>0</v>
      </c>
      <c r="P79" s="317">
        <f t="shared" ref="P79" si="82">SUM(P78,P73,P67)</f>
        <v>0</v>
      </c>
      <c r="Q79" s="317">
        <f t="shared" ref="Q79" si="83">SUM(Q78,Q73,Q67)</f>
        <v>1670100</v>
      </c>
      <c r="R79" s="317">
        <f t="shared" ref="R79" si="84">SUM(R78,R73,R67)</f>
        <v>0</v>
      </c>
      <c r="S79" s="317">
        <f t="shared" ref="S79" si="85">SUM(S78,S73,S67)</f>
        <v>12085300</v>
      </c>
      <c r="T79" s="317">
        <f t="shared" ref="T79" si="86">SUM(T78,T73,T67)</f>
        <v>0</v>
      </c>
      <c r="U79" s="319">
        <f t="shared" ref="U79" si="87">SUM(U78,U73,U67)</f>
        <v>0</v>
      </c>
      <c r="V79" s="237"/>
    </row>
    <row r="80" spans="1:27" x14ac:dyDescent="0.25">
      <c r="A80" s="287"/>
      <c r="B80" s="288"/>
      <c r="C80" s="1102" t="s">
        <v>223</v>
      </c>
      <c r="D80" s="1136" t="s">
        <v>266</v>
      </c>
      <c r="E80" s="1137"/>
      <c r="F80" s="1137"/>
      <c r="G80" s="1137"/>
      <c r="H80" s="1137"/>
      <c r="I80" s="1137"/>
      <c r="J80" s="1137"/>
      <c r="K80" s="1137"/>
      <c r="L80" s="1137"/>
      <c r="M80" s="1137"/>
      <c r="N80" s="1137"/>
      <c r="O80" s="1137"/>
      <c r="P80" s="1137"/>
      <c r="Q80" s="1137"/>
      <c r="R80" s="1137"/>
      <c r="S80" s="1137"/>
      <c r="T80" s="1137"/>
      <c r="U80" s="1138"/>
      <c r="V80" s="248"/>
      <c r="W80" s="248"/>
      <c r="X80" s="248"/>
      <c r="Y80" s="248"/>
      <c r="Z80" s="248"/>
      <c r="AA80" s="248"/>
    </row>
    <row r="81" spans="1:33" ht="51" customHeight="1" x14ac:dyDescent="0.25">
      <c r="A81" s="287"/>
      <c r="B81" s="288"/>
      <c r="C81" s="1102"/>
      <c r="D81" s="1029" t="s">
        <v>203</v>
      </c>
      <c r="E81" s="1030"/>
      <c r="F81" s="1030"/>
      <c r="G81" s="1030" t="s">
        <v>204</v>
      </c>
      <c r="H81" s="1030"/>
      <c r="I81" s="1030"/>
      <c r="J81" s="1030" t="s">
        <v>293</v>
      </c>
      <c r="K81" s="1030"/>
      <c r="L81" s="1030"/>
      <c r="M81" s="1030" t="s">
        <v>215</v>
      </c>
      <c r="N81" s="1030"/>
      <c r="O81" s="1030"/>
      <c r="P81" s="1030" t="s">
        <v>210</v>
      </c>
      <c r="Q81" s="1030"/>
      <c r="R81" s="1030"/>
      <c r="S81" s="1030" t="s">
        <v>295</v>
      </c>
      <c r="T81" s="1030"/>
      <c r="U81" s="1031"/>
      <c r="V81" s="237"/>
      <c r="AE81" s="1148"/>
      <c r="AF81" s="1148"/>
      <c r="AG81" s="1148"/>
    </row>
    <row r="82" spans="1:33" ht="45.75" customHeight="1" x14ac:dyDescent="0.25">
      <c r="A82" s="287"/>
      <c r="B82" s="288"/>
      <c r="C82" s="297" t="s">
        <v>111</v>
      </c>
      <c r="D82" s="1029" t="s">
        <v>234</v>
      </c>
      <c r="E82" s="1030"/>
      <c r="F82" s="1030"/>
      <c r="G82" s="1030" t="s">
        <v>235</v>
      </c>
      <c r="H82" s="1030"/>
      <c r="I82" s="1030"/>
      <c r="J82" s="1030" t="s">
        <v>294</v>
      </c>
      <c r="K82" s="1030"/>
      <c r="L82" s="1030"/>
      <c r="M82" s="1037" t="s">
        <v>248</v>
      </c>
      <c r="N82" s="1037"/>
      <c r="O82" s="1037"/>
      <c r="P82" s="1030" t="s">
        <v>298</v>
      </c>
      <c r="Q82" s="1030"/>
      <c r="R82" s="1030"/>
      <c r="S82" s="1030" t="s">
        <v>299</v>
      </c>
      <c r="T82" s="1030"/>
      <c r="U82" s="1031"/>
      <c r="V82" s="237"/>
      <c r="AA82" s="1148"/>
      <c r="AB82" s="1148"/>
      <c r="AC82" s="1148"/>
      <c r="AE82" s="1148"/>
      <c r="AF82" s="1148"/>
      <c r="AG82" s="1148"/>
    </row>
    <row r="83" spans="1:33" ht="66.75" customHeight="1" x14ac:dyDescent="0.25">
      <c r="A83" s="289" t="s">
        <v>41</v>
      </c>
      <c r="B83" s="290" t="s">
        <v>111</v>
      </c>
      <c r="C83" s="298" t="s">
        <v>117</v>
      </c>
      <c r="D83" s="516" t="s">
        <v>134</v>
      </c>
      <c r="E83" s="514" t="s">
        <v>135</v>
      </c>
      <c r="F83" s="514" t="s">
        <v>136</v>
      </c>
      <c r="G83" s="514" t="s">
        <v>134</v>
      </c>
      <c r="H83" s="514" t="s">
        <v>135</v>
      </c>
      <c r="I83" s="514" t="s">
        <v>136</v>
      </c>
      <c r="J83" s="514" t="s">
        <v>134</v>
      </c>
      <c r="K83" s="514" t="s">
        <v>135</v>
      </c>
      <c r="L83" s="514" t="s">
        <v>136</v>
      </c>
      <c r="M83" s="513" t="s">
        <v>134</v>
      </c>
      <c r="N83" s="513" t="s">
        <v>135</v>
      </c>
      <c r="O83" s="513" t="s">
        <v>136</v>
      </c>
      <c r="P83" s="514" t="s">
        <v>134</v>
      </c>
      <c r="Q83" s="514" t="s">
        <v>135</v>
      </c>
      <c r="R83" s="514" t="s">
        <v>136</v>
      </c>
      <c r="S83" s="514" t="s">
        <v>134</v>
      </c>
      <c r="T83" s="514" t="s">
        <v>135</v>
      </c>
      <c r="U83" s="515" t="s">
        <v>136</v>
      </c>
      <c r="V83" s="237"/>
      <c r="AA83" s="1148"/>
      <c r="AB83" s="1148"/>
      <c r="AC83" s="1148"/>
    </row>
    <row r="84" spans="1:33" ht="23.25" x14ac:dyDescent="0.25">
      <c r="A84" s="291" t="s">
        <v>53</v>
      </c>
      <c r="B84" s="286" t="s">
        <v>55</v>
      </c>
      <c r="C84" s="302"/>
      <c r="D84" s="1139"/>
      <c r="E84" s="1140"/>
      <c r="F84" s="1140"/>
      <c r="G84" s="1140"/>
      <c r="H84" s="1140"/>
      <c r="I84" s="1140"/>
      <c r="J84" s="1204"/>
      <c r="K84" s="1205"/>
      <c r="L84" s="1206"/>
      <c r="M84" s="1140"/>
      <c r="N84" s="1140"/>
      <c r="O84" s="1140"/>
      <c r="P84" s="1140"/>
      <c r="Q84" s="1140"/>
      <c r="R84" s="1140"/>
      <c r="S84" s="1140"/>
      <c r="T84" s="1140"/>
      <c r="U84" s="1141"/>
      <c r="V84" s="237"/>
    </row>
    <row r="85" spans="1:33" x14ac:dyDescent="0.25">
      <c r="A85" s="291">
        <v>1</v>
      </c>
      <c r="B85" s="286" t="s">
        <v>2</v>
      </c>
      <c r="C85" s="303" t="s">
        <v>144</v>
      </c>
      <c r="D85" s="304">
        <f>[1]KIADÁS!$O$1186</f>
        <v>0</v>
      </c>
      <c r="E85" s="305">
        <f>[1]KIADÁS!$P$1186</f>
        <v>0</v>
      </c>
      <c r="F85" s="305">
        <f>[1]KIADÁS!$Q$1186</f>
        <v>0</v>
      </c>
      <c r="G85" s="305">
        <f>[1]KIADÁS!$O$1241</f>
        <v>0</v>
      </c>
      <c r="H85" s="305">
        <f>[1]KIADÁS!$P$1241</f>
        <v>0</v>
      </c>
      <c r="I85" s="305">
        <f>[1]KIADÁS!$Q$1241</f>
        <v>0</v>
      </c>
      <c r="J85" s="305">
        <f>[1]KIADÁS!$O$1280</f>
        <v>0</v>
      </c>
      <c r="K85" s="305">
        <f>[1]KIADÁS!$P$1280</f>
        <v>0</v>
      </c>
      <c r="L85" s="305">
        <f>[1]KIADÁS!$Q$1280</f>
        <v>0</v>
      </c>
      <c r="M85" s="305">
        <f>[1]KIADÁS!$O$1319</f>
        <v>0</v>
      </c>
      <c r="N85" s="305">
        <f>[1]KIADÁS!$P$1319</f>
        <v>0</v>
      </c>
      <c r="O85" s="305">
        <f>[1]KIADÁS!$Q$1319</f>
        <v>0</v>
      </c>
      <c r="P85" s="305">
        <f>[1]KIADÁS!$O1377</f>
        <v>0</v>
      </c>
      <c r="Q85" s="305">
        <f>[1]KIADÁS!$P1377</f>
        <v>0</v>
      </c>
      <c r="R85" s="305">
        <f>[1]KIADÁS!$Q1377</f>
        <v>0</v>
      </c>
      <c r="S85" s="305">
        <f>[1]KIADÁS!$O$1417</f>
        <v>0</v>
      </c>
      <c r="T85" s="305">
        <f>[1]KIADÁS!$P$1417</f>
        <v>0</v>
      </c>
      <c r="U85" s="307">
        <f>[1]KIADÁS!$Q$1417</f>
        <v>0</v>
      </c>
      <c r="V85" s="237"/>
    </row>
    <row r="86" spans="1:33" ht="23.25" x14ac:dyDescent="0.25">
      <c r="A86" s="291">
        <v>2</v>
      </c>
      <c r="B86" s="286" t="s">
        <v>57</v>
      </c>
      <c r="C86" s="303" t="s">
        <v>145</v>
      </c>
      <c r="D86" s="304">
        <f>[1]KIADÁS!$R$1186</f>
        <v>0</v>
      </c>
      <c r="E86" s="305">
        <f>[1]KIADÁS!$S$1186</f>
        <v>0</v>
      </c>
      <c r="F86" s="305">
        <f>[1]KIADÁS!$T$1186</f>
        <v>0</v>
      </c>
      <c r="G86" s="305">
        <f>[1]KIADÁS!$R$1241</f>
        <v>0</v>
      </c>
      <c r="H86" s="305">
        <f>[1]KIADÁS!$S$1241</f>
        <v>0</v>
      </c>
      <c r="I86" s="305">
        <f>[1]KIADÁS!$T$1241</f>
        <v>0</v>
      </c>
      <c r="J86" s="305">
        <f>[1]KIADÁS!$R$1280</f>
        <v>0</v>
      </c>
      <c r="K86" s="305">
        <f>[1]KIADÁS!$S$1280</f>
        <v>0</v>
      </c>
      <c r="L86" s="305">
        <f>[1]KIADÁS!$T$1280</f>
        <v>0</v>
      </c>
      <c r="M86" s="305">
        <f>[1]KIADÁS!$R$1319</f>
        <v>0</v>
      </c>
      <c r="N86" s="305">
        <f>[1]KIADÁS!$S$1319</f>
        <v>0</v>
      </c>
      <c r="O86" s="305">
        <f>[1]KIADÁS!$T$1319</f>
        <v>0</v>
      </c>
      <c r="P86" s="305">
        <f>[1]KIADÁS!$R1377</f>
        <v>0</v>
      </c>
      <c r="Q86" s="305">
        <f>[1]KIADÁS!$S1377</f>
        <v>0</v>
      </c>
      <c r="R86" s="305">
        <f>[1]KIADÁS!$T1377</f>
        <v>0</v>
      </c>
      <c r="S86" s="305">
        <f>[1]KIADÁS!$R$1417</f>
        <v>0</v>
      </c>
      <c r="T86" s="305">
        <f>[1]KIADÁS!$S$1417</f>
        <v>0</v>
      </c>
      <c r="U86" s="307">
        <f>[1]KIADÁS!$T$1417</f>
        <v>0</v>
      </c>
      <c r="V86" s="237"/>
    </row>
    <row r="87" spans="1:33" x14ac:dyDescent="0.25">
      <c r="A87" s="291">
        <v>3</v>
      </c>
      <c r="B87" s="286" t="s">
        <v>3</v>
      </c>
      <c r="C87" s="303" t="s">
        <v>147</v>
      </c>
      <c r="D87" s="304">
        <f>[1]KIADÁS!$U$1186</f>
        <v>0</v>
      </c>
      <c r="E87" s="305">
        <f>[1]KIADÁS!$V$1186</f>
        <v>0</v>
      </c>
      <c r="F87" s="305">
        <f>[1]KIADÁS!$W$1186</f>
        <v>0</v>
      </c>
      <c r="G87" s="305">
        <f>[1]KIADÁS!$U$1241</f>
        <v>0</v>
      </c>
      <c r="H87" s="305">
        <f>[1]KIADÁS!$V$1241</f>
        <v>0</v>
      </c>
      <c r="I87" s="305">
        <f>[1]KIADÁS!$W$1241</f>
        <v>0</v>
      </c>
      <c r="J87" s="305">
        <f>[1]KIADÁS!$U$1280</f>
        <v>0</v>
      </c>
      <c r="K87" s="305">
        <f>[1]KIADÁS!$V$1280</f>
        <v>0</v>
      </c>
      <c r="L87" s="305">
        <f>[1]KIADÁS!$W$1280</f>
        <v>0</v>
      </c>
      <c r="M87" s="305">
        <f>[1]KIADÁS!$U$1319</f>
        <v>0</v>
      </c>
      <c r="N87" s="305">
        <f>[1]KIADÁS!$V$1319</f>
        <v>0</v>
      </c>
      <c r="O87" s="305">
        <f>[1]KIADÁS!$W$1319</f>
        <v>0</v>
      </c>
      <c r="P87" s="305">
        <f>[1]KIADÁS!$U1377</f>
        <v>-1628000</v>
      </c>
      <c r="Q87" s="305">
        <f>[1]KIADÁS!$V1377</f>
        <v>0</v>
      </c>
      <c r="R87" s="305">
        <f>[1]KIADÁS!$W1377</f>
        <v>0</v>
      </c>
      <c r="S87" s="305">
        <f>[1]KIADÁS!$U$1417</f>
        <v>-46740</v>
      </c>
      <c r="T87" s="305">
        <f>[1]KIADÁS!$V$1417</f>
        <v>0</v>
      </c>
      <c r="U87" s="307">
        <f>[1]KIADÁS!$W$1417</f>
        <v>0</v>
      </c>
      <c r="V87" s="237"/>
    </row>
    <row r="88" spans="1:33" x14ac:dyDescent="0.25">
      <c r="A88" s="291">
        <v>4</v>
      </c>
      <c r="B88" s="286" t="s">
        <v>51</v>
      </c>
      <c r="C88" s="303" t="s">
        <v>148</v>
      </c>
      <c r="D88" s="304">
        <f>[1]KIADÁS!$AM$1186</f>
        <v>0</v>
      </c>
      <c r="E88" s="305">
        <f>[1]KIADÁS!$AN$1186</f>
        <v>0</v>
      </c>
      <c r="F88" s="305">
        <f>[1]KIADÁS!$AO$1186</f>
        <v>0</v>
      </c>
      <c r="G88" s="305">
        <f>[1]KIADÁS!$AM$1241</f>
        <v>0</v>
      </c>
      <c r="H88" s="305">
        <f>[1]KIADÁS!$AN$1241</f>
        <v>0</v>
      </c>
      <c r="I88" s="305">
        <f>[1]KIADÁS!$AO$1241</f>
        <v>0</v>
      </c>
      <c r="J88" s="305">
        <f>[1]KIADÁS!$AM$1280</f>
        <v>0</v>
      </c>
      <c r="K88" s="305">
        <f>[1]KIADÁS!$AN$1280</f>
        <v>0</v>
      </c>
      <c r="L88" s="305">
        <f>[1]KIADÁS!$AO$1280</f>
        <v>0</v>
      </c>
      <c r="M88" s="305">
        <f>[1]KIADÁS!$AM$1319</f>
        <v>0</v>
      </c>
      <c r="N88" s="305">
        <f>[1]KIADÁS!$AN$1319</f>
        <v>0</v>
      </c>
      <c r="O88" s="305">
        <f>[1]KIADÁS!$AO$1319</f>
        <v>0</v>
      </c>
      <c r="P88" s="305">
        <f>[1]KIADÁS!$AM1377</f>
        <v>0</v>
      </c>
      <c r="Q88" s="305">
        <f>[1]KIADÁS!$AN1377</f>
        <v>0</v>
      </c>
      <c r="R88" s="305">
        <f>[1]KIADÁS!$AO1377</f>
        <v>0</v>
      </c>
      <c r="S88" s="305">
        <f>[1]KIADÁS!$AM$1417</f>
        <v>0</v>
      </c>
      <c r="T88" s="305">
        <f>[1]KIADÁS!$AN$1417</f>
        <v>0</v>
      </c>
      <c r="U88" s="307">
        <f>[1]KIADÁS!$AO$1417</f>
        <v>0</v>
      </c>
      <c r="V88" s="237"/>
    </row>
    <row r="89" spans="1:33" x14ac:dyDescent="0.25">
      <c r="A89" s="291">
        <v>5</v>
      </c>
      <c r="B89" s="286" t="s">
        <v>58</v>
      </c>
      <c r="C89" s="303" t="s">
        <v>149</v>
      </c>
      <c r="D89" s="304">
        <f>[1]KIADÁS!$BE$1186-$D$18</f>
        <v>226000</v>
      </c>
      <c r="E89" s="305">
        <f>[1]KIADÁS!$BF$1186-$E$18</f>
        <v>0</v>
      </c>
      <c r="F89" s="305">
        <f>[1]KIADÁS!$BG$1186-$F$18</f>
        <v>0</v>
      </c>
      <c r="G89" s="305">
        <f>[1]KIADÁS!$BE$1241-$D$18</f>
        <v>0</v>
      </c>
      <c r="H89" s="305">
        <f>[1]KIADÁS!$BF$1241-$E$18</f>
        <v>0</v>
      </c>
      <c r="I89" s="305">
        <f>[1]KIADÁS!$BG$1241-$F$18</f>
        <v>0</v>
      </c>
      <c r="J89" s="305">
        <f>[1]KIADÁS!$BE$1280-$D$18</f>
        <v>0</v>
      </c>
      <c r="K89" s="305">
        <f>[1]KIADÁS!$BF$1280-$E$18</f>
        <v>0</v>
      </c>
      <c r="L89" s="305">
        <f>[1]KIADÁS!$BG$1280-$F$18</f>
        <v>0</v>
      </c>
      <c r="M89" s="305">
        <f>[1]KIADÁS!$BE$1319-$D$18</f>
        <v>20500000</v>
      </c>
      <c r="N89" s="305">
        <f>[1]KIADÁS!$BF$1319-$E$18</f>
        <v>0</v>
      </c>
      <c r="O89" s="305">
        <f>[1]KIADÁS!$BG$1319-$F$18</f>
        <v>0</v>
      </c>
      <c r="P89" s="305">
        <f>[1]KIADÁS!$BE1377-$D$18</f>
        <v>0</v>
      </c>
      <c r="Q89" s="305">
        <f>[1]KIADÁS!$BF1377-$E$18</f>
        <v>0</v>
      </c>
      <c r="R89" s="305">
        <f>[1]KIADÁS!$BG1377-$F$18</f>
        <v>0</v>
      </c>
      <c r="S89" s="305">
        <f>[1]KIADÁS!$BE$1417-$D$18</f>
        <v>0</v>
      </c>
      <c r="T89" s="305">
        <f>[1]KIADÁS!$BF$1417-$E$18</f>
        <v>0</v>
      </c>
      <c r="U89" s="307">
        <f>[1]KIADÁS!$BG$1417-$F$18</f>
        <v>0</v>
      </c>
      <c r="V89" s="237"/>
    </row>
    <row r="90" spans="1:33" x14ac:dyDescent="0.25">
      <c r="A90" s="291">
        <v>6</v>
      </c>
      <c r="B90" s="286" t="s">
        <v>98</v>
      </c>
      <c r="C90" s="309" t="s">
        <v>150</v>
      </c>
      <c r="D90" s="304">
        <f>[1]KIADÁS!$CF$1186+[1]KIADÁS!$CI$1186</f>
        <v>0</v>
      </c>
      <c r="E90" s="305">
        <f>[1]KIADÁS!$CG$1186+[1]KIADÁS!$CJ$1186</f>
        <v>0</v>
      </c>
      <c r="F90" s="305">
        <f>[1]KIADÁS!$CH$1186+[1]KIADÁS!$CK$1186</f>
        <v>0</v>
      </c>
      <c r="G90" s="305">
        <f>[1]KIADÁS!$CF$1241+[1]KIADÁS!$CI$1241</f>
        <v>0</v>
      </c>
      <c r="H90" s="305">
        <f>[1]KIADÁS!$CG$1241+[1]KIADÁS!$CJ$1241</f>
        <v>0</v>
      </c>
      <c r="I90" s="305">
        <f>[1]KIADÁS!$CH$1241+[1]KIADÁS!$CK$1241</f>
        <v>0</v>
      </c>
      <c r="J90" s="305">
        <f>[1]KIADÁS!$CF$1280+[1]KIADÁS!$CI$1280</f>
        <v>0</v>
      </c>
      <c r="K90" s="305">
        <f>[1]KIADÁS!$CG$1280+[1]KIADÁS!$CJ$1280</f>
        <v>0</v>
      </c>
      <c r="L90" s="305">
        <f>[1]KIADÁS!$CH$1280+[1]KIADÁS!$CK$1280</f>
        <v>0</v>
      </c>
      <c r="M90" s="305">
        <f>[1]KIADÁS!$CF$1319+[1]KIADÁS!$CI$1319</f>
        <v>0</v>
      </c>
      <c r="N90" s="305">
        <f>[1]KIADÁS!$CG$1319+[1]KIADÁS!$CJ$1319</f>
        <v>0</v>
      </c>
      <c r="O90" s="305">
        <f>[1]KIADÁS!$CH$1319+[1]KIADÁS!$CK$1319</f>
        <v>0</v>
      </c>
      <c r="P90" s="305">
        <f>[1]KIADÁS!$CF1377+[1]KIADÁS!$CI1377</f>
        <v>0</v>
      </c>
      <c r="Q90" s="305">
        <f>[1]KIADÁS!$CG1377+[1]KIADÁS!$CJ1377</f>
        <v>0</v>
      </c>
      <c r="R90" s="305">
        <f>[1]KIADÁS!$CH1377+[1]KIADÁS!$CK1377</f>
        <v>0</v>
      </c>
      <c r="S90" s="305">
        <f>[1]KIADÁS!$CF$1417+[1]KIADÁS!$CI$1417</f>
        <v>0</v>
      </c>
      <c r="T90" s="305">
        <f>[1]KIADÁS!$CG$1417+[1]KIADÁS!$CJ$1417</f>
        <v>0</v>
      </c>
      <c r="U90" s="307">
        <f>[1]KIADÁS!$CH$1417+[1]KIADÁS!$CK$1417</f>
        <v>0</v>
      </c>
      <c r="V90" s="237"/>
    </row>
    <row r="91" spans="1:33" x14ac:dyDescent="0.25">
      <c r="A91" s="292"/>
      <c r="B91" s="288" t="s">
        <v>59</v>
      </c>
      <c r="C91" s="310"/>
      <c r="D91" s="311">
        <f>SUM(D85:D89)</f>
        <v>226000</v>
      </c>
      <c r="E91" s="312">
        <f t="shared" ref="E91:F91" si="88">SUM(E85:E89)</f>
        <v>0</v>
      </c>
      <c r="F91" s="312">
        <f t="shared" si="88"/>
        <v>0</v>
      </c>
      <c r="G91" s="312">
        <f>SUM(G85:G89)</f>
        <v>0</v>
      </c>
      <c r="H91" s="312">
        <f t="shared" ref="H91:I91" si="89">SUM(H85:H89)</f>
        <v>0</v>
      </c>
      <c r="I91" s="312">
        <f t="shared" si="89"/>
        <v>0</v>
      </c>
      <c r="J91" s="312">
        <f>SUM(J85:J89)</f>
        <v>0</v>
      </c>
      <c r="K91" s="312">
        <f t="shared" ref="K91:L91" si="90">SUM(K85:K89)</f>
        <v>0</v>
      </c>
      <c r="L91" s="312">
        <f t="shared" si="90"/>
        <v>0</v>
      </c>
      <c r="M91" s="312">
        <f>SUM(M85:M89)</f>
        <v>20500000</v>
      </c>
      <c r="N91" s="312">
        <f t="shared" ref="N91:O91" si="91">SUM(N85:N89)</f>
        <v>0</v>
      </c>
      <c r="O91" s="312">
        <f t="shared" si="91"/>
        <v>0</v>
      </c>
      <c r="P91" s="312">
        <f>SUM(P85:P89)</f>
        <v>-1628000</v>
      </c>
      <c r="Q91" s="312">
        <f t="shared" ref="Q91:R91" si="92">SUM(Q85:Q89)</f>
        <v>0</v>
      </c>
      <c r="R91" s="312">
        <f t="shared" si="92"/>
        <v>0</v>
      </c>
      <c r="S91" s="312">
        <f>SUM(S85:S89)</f>
        <v>-46740</v>
      </c>
      <c r="T91" s="312">
        <f t="shared" ref="T91:U91" si="93">SUM(T85:T89)</f>
        <v>0</v>
      </c>
      <c r="U91" s="314">
        <f t="shared" si="93"/>
        <v>0</v>
      </c>
      <c r="V91" s="237"/>
    </row>
    <row r="92" spans="1:33" ht="23.25" x14ac:dyDescent="0.25">
      <c r="A92" s="291" t="s">
        <v>82</v>
      </c>
      <c r="B92" s="286" t="s">
        <v>62</v>
      </c>
      <c r="C92" s="303"/>
      <c r="D92" s="1144"/>
      <c r="E92" s="1142"/>
      <c r="F92" s="1142"/>
      <c r="G92" s="1142"/>
      <c r="H92" s="1142"/>
      <c r="I92" s="1142"/>
      <c r="J92" s="1142"/>
      <c r="K92" s="1142"/>
      <c r="L92" s="1142"/>
      <c r="M92" s="1142"/>
      <c r="N92" s="1142"/>
      <c r="O92" s="1142"/>
      <c r="P92" s="1142"/>
      <c r="Q92" s="1142"/>
      <c r="R92" s="1142"/>
      <c r="S92" s="1142"/>
      <c r="T92" s="1142"/>
      <c r="U92" s="1143"/>
      <c r="V92" s="237"/>
    </row>
    <row r="93" spans="1:33" x14ac:dyDescent="0.25">
      <c r="A93" s="291">
        <v>7</v>
      </c>
      <c r="B93" s="286" t="s">
        <v>64</v>
      </c>
      <c r="C93" s="303" t="s">
        <v>151</v>
      </c>
      <c r="D93" s="304">
        <f>[1]KIADÁS!$CO$1186</f>
        <v>0</v>
      </c>
      <c r="E93" s="305">
        <f>[1]KIADÁS!$CP$1186</f>
        <v>0</v>
      </c>
      <c r="F93" s="305">
        <f>[1]KIADÁS!$CQ$1186</f>
        <v>0</v>
      </c>
      <c r="G93" s="305">
        <f>[1]KIADÁS!$CO$1241</f>
        <v>0</v>
      </c>
      <c r="H93" s="305">
        <f>[1]KIADÁS!$CP$1241</f>
        <v>0</v>
      </c>
      <c r="I93" s="305">
        <f>[1]KIADÁS!$CQ$1241</f>
        <v>0</v>
      </c>
      <c r="J93" s="305">
        <f>[1]KIADÁS!$CO$1280</f>
        <v>0</v>
      </c>
      <c r="K93" s="305">
        <f>[1]KIADÁS!$CP$1280</f>
        <v>0</v>
      </c>
      <c r="L93" s="305">
        <f>[1]KIADÁS!$CQ$1280</f>
        <v>0</v>
      </c>
      <c r="M93" s="305">
        <f>[1]KIADÁS!$CO$1319</f>
        <v>0</v>
      </c>
      <c r="N93" s="305">
        <f>[1]KIADÁS!$CP$1319</f>
        <v>0</v>
      </c>
      <c r="O93" s="305">
        <f>[1]KIADÁS!$CQ$1319</f>
        <v>0</v>
      </c>
      <c r="P93" s="305">
        <f>[1]KIADÁS!$CO1377</f>
        <v>0</v>
      </c>
      <c r="Q93" s="305">
        <f>[1]KIADÁS!$CP1377</f>
        <v>0</v>
      </c>
      <c r="R93" s="305">
        <f>[1]KIADÁS!$CQ1377</f>
        <v>0</v>
      </c>
      <c r="S93" s="305">
        <f>[1]KIADÁS!$CO$1417</f>
        <v>0</v>
      </c>
      <c r="T93" s="305">
        <f>[1]KIADÁS!$CP$1417</f>
        <v>0</v>
      </c>
      <c r="U93" s="307">
        <f>[1]KIADÁS!$CQ$1417</f>
        <v>0</v>
      </c>
      <c r="V93" s="237"/>
    </row>
    <row r="94" spans="1:33" x14ac:dyDescent="0.25">
      <c r="A94" s="291">
        <v>8</v>
      </c>
      <c r="B94" s="286" t="s">
        <v>65</v>
      </c>
      <c r="C94" s="303" t="s">
        <v>152</v>
      </c>
      <c r="D94" s="304">
        <f>[1]KIADÁS!$CR$1186</f>
        <v>0</v>
      </c>
      <c r="E94" s="305">
        <f>[1]KIADÁS!$CS$1186</f>
        <v>0</v>
      </c>
      <c r="F94" s="305">
        <f>[1]KIADÁS!$CT$1186</f>
        <v>0</v>
      </c>
      <c r="G94" s="305">
        <f>[1]KIADÁS!$CR$1241</f>
        <v>0</v>
      </c>
      <c r="H94" s="305">
        <f>[1]KIADÁS!$CS$1241</f>
        <v>0</v>
      </c>
      <c r="I94" s="305">
        <f>[1]KIADÁS!$CT$1241</f>
        <v>0</v>
      </c>
      <c r="J94" s="305">
        <f>[1]KIADÁS!$CR$1280</f>
        <v>0</v>
      </c>
      <c r="K94" s="305">
        <f>[1]KIADÁS!$CS$1280</f>
        <v>0</v>
      </c>
      <c r="L94" s="305">
        <f>[1]KIADÁS!$CT$1280</f>
        <v>0</v>
      </c>
      <c r="M94" s="305">
        <f>[1]KIADÁS!$CR$1319</f>
        <v>0</v>
      </c>
      <c r="N94" s="305">
        <f>[1]KIADÁS!$CS$1319</f>
        <v>0</v>
      </c>
      <c r="O94" s="305">
        <f>[1]KIADÁS!$CT$1319</f>
        <v>0</v>
      </c>
      <c r="P94" s="305">
        <f>[1]KIADÁS!$CR1377</f>
        <v>0</v>
      </c>
      <c r="Q94" s="305">
        <f>[1]KIADÁS!$CS1377</f>
        <v>0</v>
      </c>
      <c r="R94" s="305">
        <f>[1]KIADÁS!$CT1377</f>
        <v>0</v>
      </c>
      <c r="S94" s="305">
        <f>[1]KIADÁS!$CR$1417</f>
        <v>0</v>
      </c>
      <c r="T94" s="305">
        <f>[1]KIADÁS!$CS$1417</f>
        <v>0</v>
      </c>
      <c r="U94" s="307">
        <f>[1]KIADÁS!$CT$1417</f>
        <v>0</v>
      </c>
      <c r="V94" s="237"/>
    </row>
    <row r="95" spans="1:33" x14ac:dyDescent="0.25">
      <c r="A95" s="291">
        <v>9</v>
      </c>
      <c r="B95" s="286" t="s">
        <v>66</v>
      </c>
      <c r="C95" s="303" t="s">
        <v>153</v>
      </c>
      <c r="D95" s="304">
        <f>[1]KIADÁS!$CU$1186</f>
        <v>0</v>
      </c>
      <c r="E95" s="305">
        <f>[1]KIADÁS!$CV$1186</f>
        <v>0</v>
      </c>
      <c r="F95" s="305">
        <f>[1]KIADÁS!$CW$1186</f>
        <v>0</v>
      </c>
      <c r="G95" s="305">
        <f>[1]KIADÁS!$CU$1241</f>
        <v>0</v>
      </c>
      <c r="H95" s="305">
        <f>[1]KIADÁS!$CV$1241</f>
        <v>0</v>
      </c>
      <c r="I95" s="305">
        <f>[1]KIADÁS!$CW$1241</f>
        <v>0</v>
      </c>
      <c r="J95" s="305">
        <f>[1]KIADÁS!$CU$1280</f>
        <v>0</v>
      </c>
      <c r="K95" s="305">
        <f>[1]KIADÁS!$CV$1280</f>
        <v>0</v>
      </c>
      <c r="L95" s="305">
        <f>[1]KIADÁS!$CW$1280</f>
        <v>0</v>
      </c>
      <c r="M95" s="305">
        <f>[1]KIADÁS!$CU$1319</f>
        <v>0</v>
      </c>
      <c r="N95" s="305">
        <f>[1]KIADÁS!$CV$1319</f>
        <v>0</v>
      </c>
      <c r="O95" s="305">
        <f>[1]KIADÁS!$CW$1319</f>
        <v>0</v>
      </c>
      <c r="P95" s="305">
        <f>[1]KIADÁS!$CU1377</f>
        <v>0</v>
      </c>
      <c r="Q95" s="305">
        <f>[1]KIADÁS!$CV1377</f>
        <v>0</v>
      </c>
      <c r="R95" s="305">
        <f>[1]KIADÁS!$CW1377</f>
        <v>0</v>
      </c>
      <c r="S95" s="305">
        <f>[1]KIADÁS!$CU$1417</f>
        <v>0</v>
      </c>
      <c r="T95" s="305">
        <f>[1]KIADÁS!$CV$1417</f>
        <v>0</v>
      </c>
      <c r="U95" s="307">
        <f>[1]KIADÁS!$CW$1417</f>
        <v>0</v>
      </c>
      <c r="V95" s="237"/>
    </row>
    <row r="96" spans="1:33" x14ac:dyDescent="0.25">
      <c r="A96" s="291">
        <v>10</v>
      </c>
      <c r="B96" s="286" t="s">
        <v>15</v>
      </c>
      <c r="C96" s="303" t="s">
        <v>150</v>
      </c>
      <c r="D96" s="304">
        <f>[1]KIADÁS!$CL$1186</f>
        <v>0</v>
      </c>
      <c r="E96" s="305">
        <f>[1]KIADÁS!$CM$1186</f>
        <v>0</v>
      </c>
      <c r="F96" s="305">
        <f>[1]KIADÁS!$CN$1186</f>
        <v>0</v>
      </c>
      <c r="G96" s="305">
        <f>[1]KIADÁS!$CL$1241</f>
        <v>0</v>
      </c>
      <c r="H96" s="305">
        <f>[1]KIADÁS!$CM$1241</f>
        <v>0</v>
      </c>
      <c r="I96" s="305">
        <f>[1]KIADÁS!$CN$1241</f>
        <v>0</v>
      </c>
      <c r="J96" s="305">
        <f>[1]KIADÁS!$CL$1280</f>
        <v>0</v>
      </c>
      <c r="K96" s="305">
        <f>[1]KIADÁS!$CM$1280</f>
        <v>0</v>
      </c>
      <c r="L96" s="305">
        <f>[1]KIADÁS!$CN$1280</f>
        <v>0</v>
      </c>
      <c r="M96" s="305">
        <f>[1]KIADÁS!$CL$1319</f>
        <v>0</v>
      </c>
      <c r="N96" s="305">
        <f>[1]KIADÁS!$CM$1319</f>
        <v>0</v>
      </c>
      <c r="O96" s="305">
        <f>[1]KIADÁS!$CN$1319</f>
        <v>0</v>
      </c>
      <c r="P96" s="305">
        <f>[1]KIADÁS!$CL1377</f>
        <v>0</v>
      </c>
      <c r="Q96" s="305">
        <f>[1]KIADÁS!$CM1377</f>
        <v>0</v>
      </c>
      <c r="R96" s="305">
        <f>[1]KIADÁS!$CN1377</f>
        <v>0</v>
      </c>
      <c r="S96" s="305">
        <f>[1]KIADÁS!$CL$1417</f>
        <v>0</v>
      </c>
      <c r="T96" s="305">
        <f>[1]KIADÁS!$CM$1417</f>
        <v>0</v>
      </c>
      <c r="U96" s="307">
        <f>[1]KIADÁS!$CN$1417</f>
        <v>0</v>
      </c>
      <c r="V96" s="237"/>
    </row>
    <row r="97" spans="1:61" x14ac:dyDescent="0.25">
      <c r="A97" s="292"/>
      <c r="B97" s="288" t="s">
        <v>67</v>
      </c>
      <c r="C97" s="310"/>
      <c r="D97" s="311">
        <f>SUM(D93,D94,D95,D96)</f>
        <v>0</v>
      </c>
      <c r="E97" s="312">
        <f t="shared" ref="E97:F97" si="94">SUM(E93,E94,E95,E96)</f>
        <v>0</v>
      </c>
      <c r="F97" s="312">
        <f t="shared" si="94"/>
        <v>0</v>
      </c>
      <c r="G97" s="312">
        <f>SUM(G93,G94,G95,G96)</f>
        <v>0</v>
      </c>
      <c r="H97" s="312">
        <f t="shared" ref="H97:I97" si="95">SUM(H93,H94,H95,H96)</f>
        <v>0</v>
      </c>
      <c r="I97" s="312">
        <f t="shared" si="95"/>
        <v>0</v>
      </c>
      <c r="J97" s="312">
        <f>SUM(J93,J94,J95,J96)</f>
        <v>0</v>
      </c>
      <c r="K97" s="312">
        <f t="shared" ref="K97:L97" si="96">SUM(K93,K94,K95,K96)</f>
        <v>0</v>
      </c>
      <c r="L97" s="312">
        <f t="shared" si="96"/>
        <v>0</v>
      </c>
      <c r="M97" s="312">
        <f>SUM(M93,M94,M95,M96)</f>
        <v>0</v>
      </c>
      <c r="N97" s="312">
        <f t="shared" ref="N97:O97" si="97">SUM(N93,N94,N95,N96)</f>
        <v>0</v>
      </c>
      <c r="O97" s="312">
        <f t="shared" si="97"/>
        <v>0</v>
      </c>
      <c r="P97" s="312">
        <f>SUM(P93,P94,P95,P96)</f>
        <v>0</v>
      </c>
      <c r="Q97" s="312">
        <f t="shared" ref="Q97:R97" si="98">SUM(Q93,Q94,Q95,Q96)</f>
        <v>0</v>
      </c>
      <c r="R97" s="312">
        <f t="shared" si="98"/>
        <v>0</v>
      </c>
      <c r="S97" s="312">
        <f>SUM(S93,S94,S95,S96)</f>
        <v>0</v>
      </c>
      <c r="T97" s="312">
        <f t="shared" ref="T97:U97" si="99">SUM(T93,T94,T95,T96)</f>
        <v>0</v>
      </c>
      <c r="U97" s="314">
        <f t="shared" si="99"/>
        <v>0</v>
      </c>
      <c r="V97" s="237"/>
    </row>
    <row r="98" spans="1:61" ht="23.25" x14ac:dyDescent="0.25">
      <c r="A98" s="291" t="s">
        <v>83</v>
      </c>
      <c r="B98" s="286" t="s">
        <v>84</v>
      </c>
      <c r="C98" s="302"/>
      <c r="D98" s="1144"/>
      <c r="E98" s="1142"/>
      <c r="F98" s="1142"/>
      <c r="G98" s="1142"/>
      <c r="H98" s="1142"/>
      <c r="I98" s="1142"/>
      <c r="J98" s="1142"/>
      <c r="K98" s="1142"/>
      <c r="L98" s="1142"/>
      <c r="M98" s="1142"/>
      <c r="N98" s="1142"/>
      <c r="O98" s="1142"/>
      <c r="P98" s="1142"/>
      <c r="Q98" s="1142"/>
      <c r="R98" s="1142"/>
      <c r="S98" s="1142"/>
      <c r="T98" s="1142"/>
      <c r="U98" s="1143"/>
      <c r="V98" s="237"/>
    </row>
    <row r="99" spans="1:61" x14ac:dyDescent="0.25">
      <c r="A99" s="291">
        <v>11</v>
      </c>
      <c r="B99" s="286" t="s">
        <v>162</v>
      </c>
      <c r="C99" s="303" t="s">
        <v>140</v>
      </c>
      <c r="D99" s="304">
        <f>[1]KIADÁS!$EE$1186</f>
        <v>0</v>
      </c>
      <c r="E99" s="305">
        <f>[1]KIADÁS!$EF$1186</f>
        <v>0</v>
      </c>
      <c r="F99" s="305">
        <f>[1]KIADÁS!$EG$1186</f>
        <v>0</v>
      </c>
      <c r="G99" s="305">
        <f>[1]KIADÁS!$EE$1241</f>
        <v>0</v>
      </c>
      <c r="H99" s="305">
        <f>[1]KIADÁS!$EF$1241</f>
        <v>0</v>
      </c>
      <c r="I99" s="305">
        <f>[1]KIADÁS!$EG$1241</f>
        <v>0</v>
      </c>
      <c r="J99" s="305">
        <f>[1]KIADÁS!$EE$1280</f>
        <v>0</v>
      </c>
      <c r="K99" s="305">
        <f>[1]KIADÁS!$EF$1280</f>
        <v>0</v>
      </c>
      <c r="L99" s="305">
        <f>[1]KIADÁS!$EG$1280</f>
        <v>0</v>
      </c>
      <c r="M99" s="305">
        <f>[1]KIADÁS!$EE$1319</f>
        <v>0</v>
      </c>
      <c r="N99" s="305">
        <f>[1]KIADÁS!$EF$1319</f>
        <v>0</v>
      </c>
      <c r="O99" s="305">
        <f>[1]KIADÁS!$EG$1319</f>
        <v>0</v>
      </c>
      <c r="P99" s="305">
        <f>[1]KIADÁS!$EE1377</f>
        <v>0</v>
      </c>
      <c r="Q99" s="305">
        <f>[1]KIADÁS!$EF1377</f>
        <v>0</v>
      </c>
      <c r="R99" s="305">
        <f>[1]KIADÁS!$EG1377</f>
        <v>0</v>
      </c>
      <c r="S99" s="305">
        <f>[1]KIADÁS!$EE$1417</f>
        <v>0</v>
      </c>
      <c r="T99" s="305">
        <f>[1]KIADÁS!$EF$1417</f>
        <v>0</v>
      </c>
      <c r="U99" s="307">
        <f>[1]KIADÁS!$EG$1417</f>
        <v>0</v>
      </c>
      <c r="V99" s="237"/>
    </row>
    <row r="100" spans="1:61" x14ac:dyDescent="0.25">
      <c r="A100" s="291">
        <v>12</v>
      </c>
      <c r="B100" s="286" t="s">
        <v>76</v>
      </c>
      <c r="C100" s="303" t="s">
        <v>141</v>
      </c>
      <c r="D100" s="304">
        <f>[1]KIADÁS!$EB$1186</f>
        <v>0</v>
      </c>
      <c r="E100" s="305">
        <f>[1]KIADÁS!$EC$1186</f>
        <v>0</v>
      </c>
      <c r="F100" s="305">
        <f>[1]KIADÁS!$ED$1186</f>
        <v>0</v>
      </c>
      <c r="G100" s="305">
        <f>[1]KIADÁS!$EB$1241</f>
        <v>0</v>
      </c>
      <c r="H100" s="305">
        <f>[1]KIADÁS!$EC$1241</f>
        <v>0</v>
      </c>
      <c r="I100" s="305">
        <f>[1]KIADÁS!$ED$1241</f>
        <v>0</v>
      </c>
      <c r="J100" s="305">
        <f>[1]KIADÁS!$EB$1280</f>
        <v>0</v>
      </c>
      <c r="K100" s="305">
        <f>[1]KIADÁS!$EC$1280</f>
        <v>0</v>
      </c>
      <c r="L100" s="305">
        <f>[1]KIADÁS!$ED$1280</f>
        <v>0</v>
      </c>
      <c r="M100" s="305">
        <f>[1]KIADÁS!$EB$1319</f>
        <v>0</v>
      </c>
      <c r="N100" s="305">
        <f>[1]KIADÁS!$EC$1319</f>
        <v>0</v>
      </c>
      <c r="O100" s="305">
        <f>[1]KIADÁS!$ED$1319</f>
        <v>0</v>
      </c>
      <c r="P100" s="305">
        <f>[1]KIADÁS!$EB1377</f>
        <v>0</v>
      </c>
      <c r="Q100" s="305">
        <f>[1]KIADÁS!$EC1377</f>
        <v>0</v>
      </c>
      <c r="R100" s="305">
        <f>[1]KIADÁS!$ED1377</f>
        <v>0</v>
      </c>
      <c r="S100" s="305">
        <f>[1]KIADÁS!$EB$1417</f>
        <v>0</v>
      </c>
      <c r="T100" s="305">
        <f>[1]KIADÁS!$EC$1417</f>
        <v>0</v>
      </c>
      <c r="U100" s="307">
        <f>[1]KIADÁS!$ED$1417</f>
        <v>0</v>
      </c>
      <c r="V100" s="237"/>
    </row>
    <row r="101" spans="1:61" ht="23.25" x14ac:dyDescent="0.25">
      <c r="A101" s="291">
        <v>13</v>
      </c>
      <c r="B101" s="286" t="s">
        <v>156</v>
      </c>
      <c r="C101" s="309" t="s">
        <v>143</v>
      </c>
      <c r="D101" s="304">
        <f>[1]KIADÁS!$EK$1186</f>
        <v>0</v>
      </c>
      <c r="E101" s="305">
        <f>[1]KIADÁS!$EL$1186</f>
        <v>0</v>
      </c>
      <c r="F101" s="305">
        <f>[1]KIADÁS!$EM$1186</f>
        <v>0</v>
      </c>
      <c r="G101" s="305">
        <f>[1]KIADÁS!$EK$1241</f>
        <v>0</v>
      </c>
      <c r="H101" s="305">
        <f>[1]KIADÁS!$EL$1241</f>
        <v>0</v>
      </c>
      <c r="I101" s="305">
        <f>[1]KIADÁS!$EM$1241</f>
        <v>0</v>
      </c>
      <c r="J101" s="305">
        <f>[1]KIADÁS!$EK$1280</f>
        <v>0</v>
      </c>
      <c r="K101" s="305">
        <f>[1]KIADÁS!$EL$1280</f>
        <v>0</v>
      </c>
      <c r="L101" s="305">
        <f>[1]KIADÁS!$EM$1280</f>
        <v>0</v>
      </c>
      <c r="M101" s="305">
        <f>[1]KIADÁS!$EK$1319</f>
        <v>0</v>
      </c>
      <c r="N101" s="305">
        <f>[1]KIADÁS!$EL$1319</f>
        <v>0</v>
      </c>
      <c r="O101" s="305">
        <f>[1]KIADÁS!$EM$1319</f>
        <v>0</v>
      </c>
      <c r="P101" s="305">
        <f>[1]KIADÁS!$EK1377</f>
        <v>0</v>
      </c>
      <c r="Q101" s="305">
        <f>[1]KIADÁS!$EL1377</f>
        <v>0</v>
      </c>
      <c r="R101" s="305">
        <f>[1]KIADÁS!$EM1377</f>
        <v>0</v>
      </c>
      <c r="S101" s="305">
        <f>[1]KIADÁS!$EK$1417</f>
        <v>0</v>
      </c>
      <c r="T101" s="305">
        <f>[1]KIADÁS!$EL$1417</f>
        <v>0</v>
      </c>
      <c r="U101" s="307">
        <f>[1]KIADÁS!$EM$1417</f>
        <v>0</v>
      </c>
      <c r="V101" s="237"/>
    </row>
    <row r="102" spans="1:61" ht="22.5" x14ac:dyDescent="0.25">
      <c r="A102" s="292"/>
      <c r="B102" s="288" t="s">
        <v>96</v>
      </c>
      <c r="C102" s="315"/>
      <c r="D102" s="311">
        <f>SUM(D99,D100,D101)</f>
        <v>0</v>
      </c>
      <c r="E102" s="312">
        <f t="shared" ref="E102:F102" si="100">SUM(E99,E100,E101)</f>
        <v>0</v>
      </c>
      <c r="F102" s="312">
        <f t="shared" si="100"/>
        <v>0</v>
      </c>
      <c r="G102" s="312">
        <f>SUM(G99,G100,G101)</f>
        <v>0</v>
      </c>
      <c r="H102" s="312">
        <f t="shared" ref="H102:I102" si="101">SUM(H99,H100,H101)</f>
        <v>0</v>
      </c>
      <c r="I102" s="312">
        <f t="shared" si="101"/>
        <v>0</v>
      </c>
      <c r="J102" s="312">
        <f>SUM(J99,J100,J101)</f>
        <v>0</v>
      </c>
      <c r="K102" s="312">
        <f t="shared" ref="K102:L102" si="102">SUM(K99,K100,K101)</f>
        <v>0</v>
      </c>
      <c r="L102" s="312">
        <f t="shared" si="102"/>
        <v>0</v>
      </c>
      <c r="M102" s="312">
        <f>SUM(M99,M100,M101)</f>
        <v>0</v>
      </c>
      <c r="N102" s="312">
        <f t="shared" ref="N102:O102" si="103">SUM(N99,N100,N101)</f>
        <v>0</v>
      </c>
      <c r="O102" s="312">
        <f t="shared" si="103"/>
        <v>0</v>
      </c>
      <c r="P102" s="312">
        <f>SUM(P99,P100,P101)</f>
        <v>0</v>
      </c>
      <c r="Q102" s="312">
        <f t="shared" ref="Q102:R102" si="104">SUM(Q99,Q100,Q101)</f>
        <v>0</v>
      </c>
      <c r="R102" s="312">
        <f t="shared" si="104"/>
        <v>0</v>
      </c>
      <c r="S102" s="312">
        <f>SUM(S99,S100,S101)</f>
        <v>0</v>
      </c>
      <c r="T102" s="312">
        <f t="shared" ref="T102:U102" si="105">SUM(T99,T100,T101)</f>
        <v>0</v>
      </c>
      <c r="U102" s="314">
        <f t="shared" si="105"/>
        <v>0</v>
      </c>
      <c r="V102" s="237"/>
    </row>
    <row r="103" spans="1:61" ht="23.25" thickBot="1" x14ac:dyDescent="0.3">
      <c r="A103" s="292"/>
      <c r="B103" s="288" t="s">
        <v>103</v>
      </c>
      <c r="C103" s="315"/>
      <c r="D103" s="517">
        <f>SUM(D102,D97,D91)</f>
        <v>226000</v>
      </c>
      <c r="E103" s="518">
        <f t="shared" ref="E103" si="106">SUM(E102,E97,E91)</f>
        <v>0</v>
      </c>
      <c r="F103" s="518">
        <f t="shared" ref="F103" si="107">SUM(F102,F97,F91)</f>
        <v>0</v>
      </c>
      <c r="G103" s="518">
        <f t="shared" ref="G103" si="108">SUM(G102,G97,G91)</f>
        <v>0</v>
      </c>
      <c r="H103" s="518">
        <f t="shared" ref="H103" si="109">SUM(H102,H97,H91)</f>
        <v>0</v>
      </c>
      <c r="I103" s="518">
        <f t="shared" ref="I103" si="110">SUM(I102,I97,I91)</f>
        <v>0</v>
      </c>
      <c r="J103" s="518">
        <f t="shared" ref="J103" si="111">SUM(J102,J97,J91)</f>
        <v>0</v>
      </c>
      <c r="K103" s="518">
        <f t="shared" ref="K103" si="112">SUM(K102,K97,K91)</f>
        <v>0</v>
      </c>
      <c r="L103" s="518">
        <f t="shared" ref="L103" si="113">SUM(L102,L97,L91)</f>
        <v>0</v>
      </c>
      <c r="M103" s="518">
        <f t="shared" ref="M103" si="114">SUM(M102,M97,M91)</f>
        <v>20500000</v>
      </c>
      <c r="N103" s="518">
        <f t="shared" ref="N103" si="115">SUM(N102,N97,N91)</f>
        <v>0</v>
      </c>
      <c r="O103" s="518">
        <f t="shared" ref="O103" si="116">SUM(O102,O97,O91)</f>
        <v>0</v>
      </c>
      <c r="P103" s="518">
        <f t="shared" ref="P103" si="117">SUM(P102,P97,P91)</f>
        <v>-1628000</v>
      </c>
      <c r="Q103" s="518">
        <f t="shared" ref="Q103" si="118">SUM(Q102,Q97,Q91)</f>
        <v>0</v>
      </c>
      <c r="R103" s="518">
        <f t="shared" ref="R103" si="119">SUM(R102,R97,R91)</f>
        <v>0</v>
      </c>
      <c r="S103" s="518">
        <f t="shared" ref="S103" si="120">SUM(S102,S97,S91)</f>
        <v>-46740</v>
      </c>
      <c r="T103" s="518">
        <f t="shared" ref="T103" si="121">SUM(T102,T97,T91)</f>
        <v>0</v>
      </c>
      <c r="U103" s="519">
        <f t="shared" ref="U103" si="122">SUM(U102,U97,U91)</f>
        <v>0</v>
      </c>
      <c r="V103" s="237"/>
    </row>
    <row r="104" spans="1:61" x14ac:dyDescent="0.25">
      <c r="A104" s="287"/>
      <c r="B104" s="288"/>
      <c r="C104" s="1102" t="s">
        <v>223</v>
      </c>
      <c r="D104" s="1136" t="s">
        <v>266</v>
      </c>
      <c r="E104" s="1137"/>
      <c r="F104" s="1137"/>
      <c r="G104" s="1137"/>
      <c r="H104" s="1137"/>
      <c r="I104" s="1137"/>
      <c r="J104" s="1137"/>
      <c r="K104" s="1137"/>
      <c r="L104" s="1137"/>
      <c r="M104" s="1137"/>
      <c r="N104" s="1137"/>
      <c r="O104" s="1137"/>
      <c r="P104" s="1137"/>
      <c r="Q104" s="1137"/>
      <c r="R104" s="1137"/>
      <c r="S104" s="1137"/>
      <c r="T104" s="1137"/>
      <c r="U104" s="1138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1"/>
      <c r="AO104" s="241"/>
      <c r="AP104" s="241"/>
      <c r="AQ104" s="241"/>
    </row>
    <row r="105" spans="1:61" ht="60" customHeight="1" x14ac:dyDescent="0.25">
      <c r="A105" s="287"/>
      <c r="B105" s="288"/>
      <c r="C105" s="1102"/>
      <c r="D105" s="1029" t="s">
        <v>246</v>
      </c>
      <c r="E105" s="1030"/>
      <c r="F105" s="1030"/>
      <c r="G105" s="1030" t="s">
        <v>208</v>
      </c>
      <c r="H105" s="1030"/>
      <c r="I105" s="1030"/>
      <c r="J105" s="1030" t="s">
        <v>296</v>
      </c>
      <c r="K105" s="1030"/>
      <c r="L105" s="1030"/>
      <c r="M105" s="1030" t="s">
        <v>297</v>
      </c>
      <c r="N105" s="1030"/>
      <c r="O105" s="1030"/>
      <c r="P105" s="1030" t="s">
        <v>250</v>
      </c>
      <c r="Q105" s="1030"/>
      <c r="R105" s="1030"/>
      <c r="S105" s="1030" t="s">
        <v>243</v>
      </c>
      <c r="T105" s="1030"/>
      <c r="U105" s="1031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1"/>
      <c r="AM105" s="241"/>
      <c r="AN105" s="241"/>
      <c r="AO105" s="241"/>
      <c r="AP105" s="241"/>
      <c r="AQ105" s="241"/>
      <c r="AR105" s="241"/>
      <c r="AS105" s="241"/>
      <c r="AT105" s="241"/>
      <c r="AU105" s="241"/>
      <c r="AV105" s="241"/>
      <c r="AW105" s="241"/>
      <c r="AX105" s="241"/>
      <c r="AY105" s="241"/>
      <c r="AZ105" s="241"/>
      <c r="BA105" s="241"/>
      <c r="BB105" s="241"/>
      <c r="BC105" s="241"/>
      <c r="BD105" s="241"/>
      <c r="BE105" s="241"/>
      <c r="BF105" s="241"/>
      <c r="BG105" s="241"/>
      <c r="BH105" s="241"/>
      <c r="BI105" s="241"/>
    </row>
    <row r="106" spans="1:61" ht="61.5" customHeight="1" x14ac:dyDescent="0.25">
      <c r="A106" s="287"/>
      <c r="B106" s="288"/>
      <c r="C106" s="297" t="s">
        <v>111</v>
      </c>
      <c r="D106" s="1029" t="s">
        <v>247</v>
      </c>
      <c r="E106" s="1030"/>
      <c r="F106" s="1030"/>
      <c r="G106" s="1030" t="s">
        <v>227</v>
      </c>
      <c r="H106" s="1030"/>
      <c r="I106" s="1030"/>
      <c r="J106" s="1030" t="s">
        <v>300</v>
      </c>
      <c r="K106" s="1030"/>
      <c r="L106" s="1030"/>
      <c r="M106" s="1030" t="s">
        <v>301</v>
      </c>
      <c r="N106" s="1030"/>
      <c r="O106" s="1030"/>
      <c r="P106" s="1030" t="s">
        <v>253</v>
      </c>
      <c r="Q106" s="1030"/>
      <c r="R106" s="1030"/>
      <c r="S106" s="1030" t="s">
        <v>244</v>
      </c>
      <c r="T106" s="1030"/>
      <c r="U106" s="1031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  <c r="AR106" s="241"/>
      <c r="AS106" s="241"/>
      <c r="AT106" s="241"/>
      <c r="AU106" s="241"/>
      <c r="AV106" s="241"/>
      <c r="AW106" s="241"/>
      <c r="AX106" s="241"/>
      <c r="AY106" s="241"/>
      <c r="AZ106" s="241"/>
      <c r="BA106" s="241"/>
      <c r="BB106" s="241"/>
      <c r="BC106" s="241"/>
      <c r="BD106" s="241"/>
      <c r="BE106" s="241"/>
      <c r="BF106" s="241"/>
      <c r="BG106" s="241"/>
      <c r="BH106" s="241"/>
      <c r="BI106" s="241"/>
    </row>
    <row r="107" spans="1:61" ht="62.25" customHeight="1" x14ac:dyDescent="0.25">
      <c r="A107" s="289" t="s">
        <v>41</v>
      </c>
      <c r="B107" s="290" t="s">
        <v>111</v>
      </c>
      <c r="C107" s="298" t="s">
        <v>117</v>
      </c>
      <c r="D107" s="516" t="s">
        <v>134</v>
      </c>
      <c r="E107" s="514" t="s">
        <v>135</v>
      </c>
      <c r="F107" s="514" t="s">
        <v>136</v>
      </c>
      <c r="G107" s="514" t="s">
        <v>134</v>
      </c>
      <c r="H107" s="514" t="s">
        <v>135</v>
      </c>
      <c r="I107" s="514" t="s">
        <v>136</v>
      </c>
      <c r="J107" s="514" t="s">
        <v>134</v>
      </c>
      <c r="K107" s="514" t="s">
        <v>135</v>
      </c>
      <c r="L107" s="514" t="s">
        <v>136</v>
      </c>
      <c r="M107" s="514" t="s">
        <v>134</v>
      </c>
      <c r="N107" s="514" t="s">
        <v>135</v>
      </c>
      <c r="O107" s="514" t="s">
        <v>136</v>
      </c>
      <c r="P107" s="514" t="s">
        <v>134</v>
      </c>
      <c r="Q107" s="514" t="s">
        <v>135</v>
      </c>
      <c r="R107" s="514" t="s">
        <v>136</v>
      </c>
      <c r="S107" s="514" t="s">
        <v>134</v>
      </c>
      <c r="T107" s="514" t="s">
        <v>135</v>
      </c>
      <c r="U107" s="515" t="s">
        <v>136</v>
      </c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  <c r="AO107" s="241"/>
      <c r="AP107" s="241"/>
      <c r="AQ107" s="241"/>
      <c r="AR107" s="241"/>
      <c r="AS107" s="241"/>
      <c r="AT107" s="241"/>
      <c r="AU107" s="241"/>
      <c r="AV107" s="241"/>
      <c r="AW107" s="241"/>
      <c r="AX107" s="241"/>
      <c r="AY107" s="241"/>
      <c r="AZ107" s="241"/>
      <c r="BA107" s="241"/>
      <c r="BB107" s="241"/>
      <c r="BC107" s="241"/>
      <c r="BD107" s="241"/>
      <c r="BE107" s="241"/>
      <c r="BF107" s="241"/>
      <c r="BG107" s="241"/>
      <c r="BH107" s="241"/>
      <c r="BI107" s="241"/>
    </row>
    <row r="108" spans="1:61" ht="23.25" x14ac:dyDescent="0.25">
      <c r="A108" s="291" t="s">
        <v>53</v>
      </c>
      <c r="B108" s="286" t="s">
        <v>55</v>
      </c>
      <c r="C108" s="302"/>
      <c r="D108" s="1139"/>
      <c r="E108" s="1140"/>
      <c r="F108" s="1140"/>
      <c r="G108" s="1140"/>
      <c r="H108" s="1140"/>
      <c r="I108" s="1140"/>
      <c r="J108" s="1140"/>
      <c r="K108" s="1140"/>
      <c r="L108" s="1140"/>
      <c r="M108" s="1161"/>
      <c r="N108" s="1162"/>
      <c r="O108" s="1165"/>
      <c r="P108" s="1140"/>
      <c r="Q108" s="1140"/>
      <c r="R108" s="1140"/>
      <c r="S108" s="1140"/>
      <c r="T108" s="1140"/>
      <c r="U108" s="11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1"/>
      <c r="BG108" s="241"/>
      <c r="BH108" s="241"/>
      <c r="BI108" s="241"/>
    </row>
    <row r="109" spans="1:61" x14ac:dyDescent="0.25">
      <c r="A109" s="291">
        <v>1</v>
      </c>
      <c r="B109" s="286" t="s">
        <v>2</v>
      </c>
      <c r="C109" s="303" t="s">
        <v>144</v>
      </c>
      <c r="D109" s="304">
        <f>[1]KIADÁS!$O$1456</f>
        <v>831000</v>
      </c>
      <c r="E109" s="305">
        <f>[1]KIADÁS!$P$1456</f>
        <v>0</v>
      </c>
      <c r="F109" s="305">
        <f>[1]KIADÁS!$Q$1456</f>
        <v>0</v>
      </c>
      <c r="G109" s="305">
        <f>[1]KIADÁS!$O$1642</f>
        <v>0</v>
      </c>
      <c r="H109" s="305">
        <f>[1]KIADÁS!$P$1642</f>
        <v>0</v>
      </c>
      <c r="I109" s="305">
        <f>[1]KIADÁS!$Q$1642</f>
        <v>0</v>
      </c>
      <c r="J109" s="305">
        <f>[1]KIADÁS!$O$1724</f>
        <v>0</v>
      </c>
      <c r="K109" s="305">
        <f>[1]KIADÁS!$P$1724</f>
        <v>0</v>
      </c>
      <c r="L109" s="305">
        <f>[1]KIADÁS!$Q$1724</f>
        <v>0</v>
      </c>
      <c r="M109" s="305">
        <f>[1]KIADÁS!$O$1798</f>
        <v>0</v>
      </c>
      <c r="N109" s="305">
        <f>[1]KIADÁS!$P$1798</f>
        <v>0</v>
      </c>
      <c r="O109" s="305">
        <f>[1]KIADÁS!$Q$1798</f>
        <v>0</v>
      </c>
      <c r="P109" s="305">
        <f>[1]KIADÁS!$O$1828</f>
        <v>0</v>
      </c>
      <c r="Q109" s="305">
        <f>[1]KIADÁS!$P$1828</f>
        <v>0</v>
      </c>
      <c r="R109" s="305">
        <f>[1]KIADÁS!$Q$1828</f>
        <v>0</v>
      </c>
      <c r="S109" s="305">
        <f>[1]KIADÁS!$O$1876</f>
        <v>0</v>
      </c>
      <c r="T109" s="305">
        <f>[1]KIADÁS!$P$1876</f>
        <v>0</v>
      </c>
      <c r="U109" s="307">
        <f>[1]KIADÁS!$Q$1876</f>
        <v>0</v>
      </c>
      <c r="Y109" s="241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  <c r="AR109" s="241"/>
      <c r="AS109" s="241"/>
      <c r="AT109" s="241"/>
      <c r="AU109" s="241"/>
      <c r="AV109" s="241"/>
      <c r="AW109" s="241"/>
      <c r="AX109" s="241"/>
      <c r="AY109" s="241"/>
      <c r="AZ109" s="241"/>
      <c r="BA109" s="241"/>
      <c r="BB109" s="241"/>
      <c r="BC109" s="241"/>
      <c r="BD109" s="241"/>
      <c r="BE109" s="241"/>
      <c r="BF109" s="241"/>
      <c r="BG109" s="241"/>
      <c r="BH109" s="241"/>
      <c r="BI109" s="241"/>
    </row>
    <row r="110" spans="1:61" ht="23.25" x14ac:dyDescent="0.25">
      <c r="A110" s="291">
        <v>2</v>
      </c>
      <c r="B110" s="286" t="s">
        <v>57</v>
      </c>
      <c r="C110" s="303" t="s">
        <v>145</v>
      </c>
      <c r="D110" s="304">
        <f>[1]KIADÁS!$R$1456</f>
        <v>146000</v>
      </c>
      <c r="E110" s="305">
        <f>[1]KIADÁS!$S$1456</f>
        <v>0</v>
      </c>
      <c r="F110" s="305">
        <f>[1]KIADÁS!$T$1456</f>
        <v>0</v>
      </c>
      <c r="G110" s="305">
        <f>[1]KIADÁS!$R$1642</f>
        <v>0</v>
      </c>
      <c r="H110" s="305">
        <f>[1]KIADÁS!$S$1642</f>
        <v>0</v>
      </c>
      <c r="I110" s="305">
        <f>[1]KIADÁS!$T$1642</f>
        <v>0</v>
      </c>
      <c r="J110" s="305">
        <f>[1]KIADÁS!$R$1724</f>
        <v>0</v>
      </c>
      <c r="K110" s="305">
        <f>[1]KIADÁS!$S$1724</f>
        <v>0</v>
      </c>
      <c r="L110" s="305">
        <f>[1]KIADÁS!$T$1724</f>
        <v>0</v>
      </c>
      <c r="M110" s="305">
        <f>[1]KIADÁS!$R$1798</f>
        <v>0</v>
      </c>
      <c r="N110" s="305">
        <f>[1]KIADÁS!$S$1798</f>
        <v>0</v>
      </c>
      <c r="O110" s="305">
        <f>[1]KIADÁS!$T$1798</f>
        <v>0</v>
      </c>
      <c r="P110" s="305">
        <f>[1]KIADÁS!$R$1828</f>
        <v>0</v>
      </c>
      <c r="Q110" s="305">
        <f>[1]KIADÁS!$S$1828</f>
        <v>0</v>
      </c>
      <c r="R110" s="305">
        <f>[1]KIADÁS!$T$1828</f>
        <v>0</v>
      </c>
      <c r="S110" s="305">
        <f>[1]KIADÁS!$R$1876</f>
        <v>0</v>
      </c>
      <c r="T110" s="305">
        <f>[1]KIADÁS!$S$1876</f>
        <v>0</v>
      </c>
      <c r="U110" s="307">
        <f>[1]KIADÁS!$T$1876</f>
        <v>0</v>
      </c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1"/>
      <c r="AI110" s="241"/>
      <c r="AJ110" s="241"/>
      <c r="AK110" s="241"/>
      <c r="AL110" s="241"/>
      <c r="AM110" s="241"/>
      <c r="AN110" s="241"/>
      <c r="AO110" s="241"/>
      <c r="AP110" s="241"/>
      <c r="AQ110" s="241"/>
      <c r="AR110" s="241"/>
      <c r="AS110" s="241"/>
      <c r="AT110" s="241"/>
      <c r="AU110" s="241"/>
      <c r="AV110" s="241"/>
      <c r="AW110" s="241"/>
      <c r="AX110" s="241"/>
      <c r="AY110" s="241"/>
      <c r="AZ110" s="241"/>
      <c r="BA110" s="241"/>
      <c r="BB110" s="241"/>
      <c r="BC110" s="241"/>
      <c r="BD110" s="241"/>
      <c r="BE110" s="241"/>
      <c r="BF110" s="241"/>
      <c r="BG110" s="241"/>
      <c r="BH110" s="241"/>
      <c r="BI110" s="241"/>
    </row>
    <row r="111" spans="1:61" x14ac:dyDescent="0.25">
      <c r="A111" s="291">
        <v>3</v>
      </c>
      <c r="B111" s="286" t="s">
        <v>3</v>
      </c>
      <c r="C111" s="303" t="s">
        <v>147</v>
      </c>
      <c r="D111" s="304">
        <f>[1]KIADÁS!$U$1456</f>
        <v>0</v>
      </c>
      <c r="E111" s="305">
        <f>[1]KIADÁS!$V$1456</f>
        <v>0</v>
      </c>
      <c r="F111" s="305">
        <f>[1]KIADÁS!$W$1456</f>
        <v>0</v>
      </c>
      <c r="G111" s="305">
        <f>[1]KIADÁS!$U$1642</f>
        <v>0</v>
      </c>
      <c r="H111" s="305">
        <f>[1]KIADÁS!$V$1642</f>
        <v>0</v>
      </c>
      <c r="I111" s="305">
        <f>[1]KIADÁS!$W$1642</f>
        <v>0</v>
      </c>
      <c r="J111" s="305">
        <f>[1]KIADÁS!$U$1724</f>
        <v>0</v>
      </c>
      <c r="K111" s="305">
        <f>[1]KIADÁS!$V$1724</f>
        <v>0</v>
      </c>
      <c r="L111" s="305">
        <f>[1]KIADÁS!$W$1724</f>
        <v>0</v>
      </c>
      <c r="M111" s="305">
        <f>[1]KIADÁS!$U$1798</f>
        <v>0</v>
      </c>
      <c r="N111" s="305">
        <f>[1]KIADÁS!$V$1798</f>
        <v>0</v>
      </c>
      <c r="O111" s="305">
        <f>[1]KIADÁS!$W$1798</f>
        <v>0</v>
      </c>
      <c r="P111" s="305">
        <f>[1]KIADÁS!$U$1828</f>
        <v>0</v>
      </c>
      <c r="Q111" s="305">
        <f>[1]KIADÁS!$V$1828</f>
        <v>0</v>
      </c>
      <c r="R111" s="305">
        <f>[1]KIADÁS!$W$1828</f>
        <v>0</v>
      </c>
      <c r="S111" s="305">
        <f>[1]KIADÁS!$U$1876</f>
        <v>0</v>
      </c>
      <c r="T111" s="305">
        <f>[1]KIADÁS!$V$1876</f>
        <v>0</v>
      </c>
      <c r="U111" s="307">
        <f>[1]KIADÁS!$W$1876</f>
        <v>0</v>
      </c>
      <c r="Y111" s="241"/>
      <c r="Z111" s="241"/>
      <c r="AA111" s="241"/>
      <c r="AB111" s="241"/>
      <c r="AC111" s="241"/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/>
      <c r="AN111" s="241"/>
      <c r="AO111" s="241"/>
      <c r="AP111" s="241"/>
      <c r="AQ111" s="241"/>
      <c r="AR111" s="241"/>
      <c r="AS111" s="241"/>
      <c r="AT111" s="241"/>
      <c r="AU111" s="241"/>
      <c r="AV111" s="241"/>
      <c r="AW111" s="241"/>
      <c r="AX111" s="241"/>
      <c r="AY111" s="241"/>
      <c r="AZ111" s="241"/>
      <c r="BA111" s="241"/>
      <c r="BB111" s="241"/>
      <c r="BC111" s="241"/>
      <c r="BD111" s="241"/>
      <c r="BE111" s="241"/>
      <c r="BF111" s="241"/>
      <c r="BG111" s="241"/>
      <c r="BH111" s="241"/>
      <c r="BI111" s="241"/>
    </row>
    <row r="112" spans="1:61" x14ac:dyDescent="0.25">
      <c r="A112" s="291">
        <v>4</v>
      </c>
      <c r="B112" s="286" t="s">
        <v>51</v>
      </c>
      <c r="C112" s="303" t="s">
        <v>148</v>
      </c>
      <c r="D112" s="304">
        <f>[1]KIADÁS!$AM$1456</f>
        <v>0</v>
      </c>
      <c r="E112" s="305">
        <f>[1]KIADÁS!$AN$1456</f>
        <v>0</v>
      </c>
      <c r="F112" s="305">
        <f>[1]KIADÁS!$AO$1456</f>
        <v>0</v>
      </c>
      <c r="G112" s="305">
        <f>[1]KIADÁS!$AM$1642</f>
        <v>0</v>
      </c>
      <c r="H112" s="305">
        <f>[1]KIADÁS!$AN$1642</f>
        <v>0</v>
      </c>
      <c r="I112" s="305">
        <f>[1]KIADÁS!$AO$1642</f>
        <v>0</v>
      </c>
      <c r="J112" s="305">
        <f>[1]KIADÁS!$AM$1724</f>
        <v>0</v>
      </c>
      <c r="K112" s="305">
        <f>[1]KIADÁS!$AN$1724</f>
        <v>0</v>
      </c>
      <c r="L112" s="305">
        <f>[1]KIADÁS!$AO$1724</f>
        <v>0</v>
      </c>
      <c r="M112" s="305">
        <f>[1]KIADÁS!$AM$1798</f>
        <v>0</v>
      </c>
      <c r="N112" s="305">
        <f>[1]KIADÁS!$AN$1798</f>
        <v>0</v>
      </c>
      <c r="O112" s="305">
        <f>[1]KIADÁS!$AO$1798</f>
        <v>0</v>
      </c>
      <c r="P112" s="305">
        <f>[1]KIADÁS!$AM$1828</f>
        <v>0</v>
      </c>
      <c r="Q112" s="305">
        <f>[1]KIADÁS!$AN$1828</f>
        <v>0</v>
      </c>
      <c r="R112" s="305">
        <f>[1]KIADÁS!$AO$1828</f>
        <v>0</v>
      </c>
      <c r="S112" s="305">
        <f>[1]KIADÁS!$AM$1876</f>
        <v>0</v>
      </c>
      <c r="T112" s="305">
        <f>[1]KIADÁS!$AN$1876</f>
        <v>0</v>
      </c>
      <c r="U112" s="307">
        <f>[1]KIADÁS!$AO$1876</f>
        <v>0</v>
      </c>
      <c r="Y112" s="241"/>
      <c r="Z112" s="241"/>
      <c r="AA112" s="241"/>
      <c r="AB112" s="241"/>
      <c r="AC112" s="241"/>
      <c r="AD112" s="241"/>
      <c r="AE112" s="241"/>
      <c r="AF112" s="241"/>
      <c r="AG112" s="241"/>
      <c r="AH112" s="241"/>
      <c r="AI112" s="241"/>
      <c r="AJ112" s="241"/>
      <c r="AK112" s="241"/>
      <c r="AL112" s="241"/>
      <c r="AM112" s="241"/>
      <c r="AN112" s="241"/>
      <c r="AO112" s="241"/>
      <c r="AP112" s="241"/>
      <c r="AQ112" s="241"/>
      <c r="AR112" s="241"/>
      <c r="AS112" s="241"/>
      <c r="AT112" s="241"/>
      <c r="AU112" s="241"/>
      <c r="AV112" s="241"/>
      <c r="AW112" s="241"/>
      <c r="AX112" s="241"/>
      <c r="AY112" s="241"/>
      <c r="AZ112" s="241"/>
      <c r="BA112" s="241"/>
      <c r="BB112" s="241"/>
      <c r="BC112" s="241"/>
      <c r="BD112" s="241"/>
      <c r="BE112" s="241"/>
      <c r="BF112" s="241"/>
      <c r="BG112" s="241"/>
      <c r="BH112" s="241"/>
      <c r="BI112" s="241"/>
    </row>
    <row r="113" spans="1:91" x14ac:dyDescent="0.25">
      <c r="A113" s="291">
        <v>5</v>
      </c>
      <c r="B113" s="286" t="s">
        <v>58</v>
      </c>
      <c r="C113" s="303" t="s">
        <v>149</v>
      </c>
      <c r="D113" s="304">
        <f>[1]KIADÁS!$BE$1456-$D$18</f>
        <v>0</v>
      </c>
      <c r="E113" s="305">
        <f>[1]KIADÁS!$BF$1456-$E$18</f>
        <v>0</v>
      </c>
      <c r="F113" s="305">
        <f>[1]KIADÁS!$BG$1456-$F$18</f>
        <v>0</v>
      </c>
      <c r="G113" s="305">
        <f>[1]KIADÁS!$BE$1642-$D$18</f>
        <v>0</v>
      </c>
      <c r="H113" s="305">
        <f>[1]KIADÁS!$BF$1642-$E$18</f>
        <v>0</v>
      </c>
      <c r="I113" s="305">
        <f>[1]KIADÁS!$BG$1642-$F$18</f>
        <v>0</v>
      </c>
      <c r="J113" s="305">
        <f>[1]KIADÁS!$BE$1724-$D$18</f>
        <v>0</v>
      </c>
      <c r="K113" s="305">
        <f>[1]KIADÁS!$BF$1724-$E$18</f>
        <v>0</v>
      </c>
      <c r="L113" s="305">
        <f>[1]KIADÁS!$BG$1724-$F$18</f>
        <v>0</v>
      </c>
      <c r="M113" s="305">
        <f>[1]KIADÁS!$BE$1798-$D$18</f>
        <v>0</v>
      </c>
      <c r="N113" s="305">
        <f>[1]KIADÁS!$BF$1798-$E$18</f>
        <v>0</v>
      </c>
      <c r="O113" s="305">
        <f>[1]KIADÁS!$BG$1798-$F$18</f>
        <v>0</v>
      </c>
      <c r="P113" s="305">
        <f>[1]KIADÁS!$BE$1828-$D$18</f>
        <v>0</v>
      </c>
      <c r="Q113" s="305">
        <f>[1]KIADÁS!$BF$1828-$E$18</f>
        <v>0</v>
      </c>
      <c r="R113" s="305">
        <f>[1]KIADÁS!$BG$1828-$F$18</f>
        <v>0</v>
      </c>
      <c r="S113" s="305">
        <f>[1]KIADÁS!$BE$1876-$D$18</f>
        <v>0</v>
      </c>
      <c r="T113" s="305">
        <f>[1]KIADÁS!$BF$1876-$E$18</f>
        <v>0</v>
      </c>
      <c r="U113" s="307">
        <f>[1]KIADÁS!$BG$1876-$F$18</f>
        <v>0</v>
      </c>
      <c r="Y113" s="241"/>
      <c r="Z113" s="241"/>
      <c r="AA113" s="241"/>
      <c r="AB113" s="241"/>
      <c r="AC113" s="241"/>
      <c r="AD113" s="241"/>
      <c r="AE113" s="241"/>
      <c r="AF113" s="241"/>
      <c r="AG113" s="241"/>
      <c r="AH113" s="241"/>
      <c r="AI113" s="241"/>
      <c r="AJ113" s="241"/>
      <c r="AK113" s="241"/>
      <c r="AL113" s="241"/>
      <c r="AM113" s="241"/>
      <c r="AN113" s="241"/>
      <c r="AO113" s="241"/>
      <c r="AP113" s="241"/>
      <c r="AQ113" s="241"/>
      <c r="AR113" s="241"/>
      <c r="AS113" s="241"/>
      <c r="AT113" s="241"/>
      <c r="AU113" s="241"/>
      <c r="AV113" s="241"/>
      <c r="AW113" s="241"/>
      <c r="AX113" s="241"/>
      <c r="AY113" s="241"/>
      <c r="AZ113" s="241"/>
      <c r="BA113" s="241"/>
      <c r="BB113" s="241"/>
      <c r="BC113" s="241"/>
      <c r="BD113" s="241"/>
      <c r="BE113" s="241"/>
      <c r="BF113" s="241"/>
      <c r="BG113" s="241"/>
      <c r="BH113" s="241"/>
      <c r="BI113" s="241"/>
    </row>
    <row r="114" spans="1:91" x14ac:dyDescent="0.25">
      <c r="A114" s="291">
        <v>6</v>
      </c>
      <c r="B114" s="286" t="s">
        <v>98</v>
      </c>
      <c r="C114" s="309" t="s">
        <v>150</v>
      </c>
      <c r="D114" s="304">
        <f>[1]KIADÁS!$CF$1456+[1]KIADÁS!$CI$1456</f>
        <v>0</v>
      </c>
      <c r="E114" s="305">
        <f>[1]KIADÁS!$CG$1456+[1]KIADÁS!$CJ$1456</f>
        <v>0</v>
      </c>
      <c r="F114" s="305">
        <f>[1]KIADÁS!$CH$1456+[1]KIADÁS!$CK$1456</f>
        <v>0</v>
      </c>
      <c r="G114" s="305">
        <f>[1]KIADÁS!$CF$1642+[1]KIADÁS!$CI$1642</f>
        <v>0</v>
      </c>
      <c r="H114" s="305">
        <f>[1]KIADÁS!$CG$1642+[1]KIADÁS!$CJ$1642</f>
        <v>0</v>
      </c>
      <c r="I114" s="305">
        <f>[1]KIADÁS!$CH$1642+[1]KIADÁS!$CK$1642</f>
        <v>0</v>
      </c>
      <c r="J114" s="305">
        <f>[1]KIADÁS!$CF$1724+[1]KIADÁS!$CI$1724</f>
        <v>0</v>
      </c>
      <c r="K114" s="305">
        <f>[1]KIADÁS!$CG$1724+[1]KIADÁS!$CJ$1724</f>
        <v>0</v>
      </c>
      <c r="L114" s="305">
        <f>[1]KIADÁS!$CH$1724+[1]KIADÁS!$CK$1724</f>
        <v>0</v>
      </c>
      <c r="M114" s="305">
        <f>[1]KIADÁS!$CF$1798+[1]KIADÁS!$CI$1798</f>
        <v>0</v>
      </c>
      <c r="N114" s="305">
        <f>[1]KIADÁS!$CG$1798+[1]KIADÁS!$CJ$1798</f>
        <v>0</v>
      </c>
      <c r="O114" s="305">
        <f>[1]KIADÁS!$CH$1798+[1]KIADÁS!$CK$1798</f>
        <v>0</v>
      </c>
      <c r="P114" s="305">
        <f>[1]KIADÁS!$CF$1828+[1]KIADÁS!$CI$1828</f>
        <v>0</v>
      </c>
      <c r="Q114" s="305">
        <f>[1]KIADÁS!$CG$1828+[1]KIADÁS!$CJ$1828</f>
        <v>0</v>
      </c>
      <c r="R114" s="305">
        <f>[1]KIADÁS!$CH$1828+[1]KIADÁS!$CK$1828</f>
        <v>0</v>
      </c>
      <c r="S114" s="305">
        <f>[1]KIADÁS!$CF$1876+[1]KIADÁS!$CI$1876</f>
        <v>0</v>
      </c>
      <c r="T114" s="305">
        <f>[1]KIADÁS!$CG$1876+[1]KIADÁS!$CJ$1876</f>
        <v>0</v>
      </c>
      <c r="U114" s="307">
        <f>[1]KIADÁS!$CH$1876+[1]KIADÁS!$CK$1876</f>
        <v>0</v>
      </c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241"/>
      <c r="AP114" s="241"/>
      <c r="AQ114" s="241"/>
      <c r="AR114" s="241"/>
      <c r="AS114" s="241"/>
      <c r="AT114" s="241"/>
      <c r="AU114" s="241"/>
      <c r="AV114" s="241"/>
      <c r="AW114" s="241"/>
      <c r="AX114" s="241"/>
      <c r="AY114" s="241"/>
      <c r="AZ114" s="241"/>
      <c r="BA114" s="241"/>
      <c r="BB114" s="241"/>
      <c r="BC114" s="241"/>
      <c r="BD114" s="241"/>
      <c r="BE114" s="241"/>
      <c r="BF114" s="241"/>
      <c r="BG114" s="241"/>
      <c r="BH114" s="241"/>
      <c r="BI114" s="241"/>
    </row>
    <row r="115" spans="1:91" x14ac:dyDescent="0.25">
      <c r="A115" s="292"/>
      <c r="B115" s="288" t="s">
        <v>59</v>
      </c>
      <c r="C115" s="310"/>
      <c r="D115" s="311">
        <f>SUM(D109:D113)</f>
        <v>977000</v>
      </c>
      <c r="E115" s="312">
        <f t="shared" ref="E115:F115" si="123">SUM(E109:E113)</f>
        <v>0</v>
      </c>
      <c r="F115" s="312">
        <f t="shared" si="123"/>
        <v>0</v>
      </c>
      <c r="G115" s="312">
        <f>SUM(G109:G113)</f>
        <v>0</v>
      </c>
      <c r="H115" s="312">
        <f t="shared" ref="H115:I115" si="124">SUM(H109:H113)</f>
        <v>0</v>
      </c>
      <c r="I115" s="312">
        <f t="shared" si="124"/>
        <v>0</v>
      </c>
      <c r="J115" s="312">
        <f>SUM(J109:J113)</f>
        <v>0</v>
      </c>
      <c r="K115" s="312">
        <f t="shared" ref="K115:L115" si="125">SUM(K109:K113)</f>
        <v>0</v>
      </c>
      <c r="L115" s="312">
        <f t="shared" si="125"/>
        <v>0</v>
      </c>
      <c r="M115" s="312">
        <f>SUM(M109:M113)</f>
        <v>0</v>
      </c>
      <c r="N115" s="312">
        <f t="shared" ref="N115:O115" si="126">SUM(N109:N113)</f>
        <v>0</v>
      </c>
      <c r="O115" s="312">
        <f t="shared" si="126"/>
        <v>0</v>
      </c>
      <c r="P115" s="312">
        <f>SUM(P109:P113)</f>
        <v>0</v>
      </c>
      <c r="Q115" s="312">
        <f t="shared" ref="Q115:R115" si="127">SUM(Q109:Q113)</f>
        <v>0</v>
      </c>
      <c r="R115" s="312">
        <f t="shared" si="127"/>
        <v>0</v>
      </c>
      <c r="S115" s="312">
        <f>SUM(S109:S113)</f>
        <v>0</v>
      </c>
      <c r="T115" s="312">
        <f t="shared" ref="T115:U115" si="128">SUM(T109:T113)</f>
        <v>0</v>
      </c>
      <c r="U115" s="314">
        <f t="shared" si="128"/>
        <v>0</v>
      </c>
      <c r="Y115" s="241"/>
      <c r="Z115" s="241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  <c r="BF115" s="241"/>
      <c r="BG115" s="241"/>
      <c r="BH115" s="241"/>
      <c r="BI115" s="241"/>
    </row>
    <row r="116" spans="1:91" ht="23.25" x14ac:dyDescent="0.25">
      <c r="A116" s="291" t="s">
        <v>82</v>
      </c>
      <c r="B116" s="286" t="s">
        <v>62</v>
      </c>
      <c r="C116" s="303"/>
      <c r="D116" s="1144"/>
      <c r="E116" s="1142"/>
      <c r="F116" s="1142"/>
      <c r="G116" s="1142"/>
      <c r="H116" s="1142"/>
      <c r="I116" s="1142"/>
      <c r="J116" s="1142"/>
      <c r="K116" s="1142"/>
      <c r="L116" s="1142"/>
      <c r="M116" s="1142"/>
      <c r="N116" s="1142"/>
      <c r="O116" s="1142"/>
      <c r="P116" s="1142"/>
      <c r="Q116" s="1142"/>
      <c r="R116" s="1142"/>
      <c r="S116" s="1142"/>
      <c r="T116" s="1142"/>
      <c r="U116" s="1143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41"/>
      <c r="AT116" s="241"/>
      <c r="AU116" s="241"/>
      <c r="AV116" s="241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241"/>
      <c r="BG116" s="241"/>
      <c r="BH116" s="241"/>
      <c r="BI116" s="241"/>
    </row>
    <row r="117" spans="1:91" x14ac:dyDescent="0.25">
      <c r="A117" s="291">
        <v>7</v>
      </c>
      <c r="B117" s="286" t="s">
        <v>64</v>
      </c>
      <c r="C117" s="303" t="s">
        <v>151</v>
      </c>
      <c r="D117" s="304">
        <f>[1]KIADÁS!$CO$1456</f>
        <v>0</v>
      </c>
      <c r="E117" s="305">
        <f>[1]KIADÁS!$CP$1456</f>
        <v>0</v>
      </c>
      <c r="F117" s="305">
        <f>[1]KIADÁS!$CQ$1456</f>
        <v>0</v>
      </c>
      <c r="G117" s="305">
        <f>[1]KIADÁS!$CO$1642</f>
        <v>0</v>
      </c>
      <c r="H117" s="305">
        <f>[1]KIADÁS!$CP$1642</f>
        <v>0</v>
      </c>
      <c r="I117" s="305">
        <f>[1]KIADÁS!$CQ$1642</f>
        <v>0</v>
      </c>
      <c r="J117" s="305">
        <f>[1]KIADÁS!$CO$1724</f>
        <v>0</v>
      </c>
      <c r="K117" s="305">
        <f>[1]KIADÁS!$CP$1724</f>
        <v>0</v>
      </c>
      <c r="L117" s="305">
        <f>[1]KIADÁS!$CQ$1724</f>
        <v>0</v>
      </c>
      <c r="M117" s="305">
        <f>[1]KIADÁS!$CO$1798</f>
        <v>0</v>
      </c>
      <c r="N117" s="305">
        <f>[1]KIADÁS!$CP$1798</f>
        <v>0</v>
      </c>
      <c r="O117" s="305">
        <f>[1]KIADÁS!$CQ$1798</f>
        <v>0</v>
      </c>
      <c r="P117" s="305">
        <f>[1]KIADÁS!$CO$1828</f>
        <v>0</v>
      </c>
      <c r="Q117" s="305">
        <f>[1]KIADÁS!$CP$1828</f>
        <v>0</v>
      </c>
      <c r="R117" s="305">
        <f>[1]KIADÁS!$CQ$1828</f>
        <v>0</v>
      </c>
      <c r="S117" s="305">
        <f>[1]KIADÁS!$CO$1876</f>
        <v>0</v>
      </c>
      <c r="T117" s="305">
        <f>[1]KIADÁS!$CP$1876</f>
        <v>0</v>
      </c>
      <c r="U117" s="307">
        <f>[1]KIADÁS!$CQ$1876</f>
        <v>0</v>
      </c>
      <c r="Y117" s="241"/>
      <c r="Z117" s="241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  <c r="AO117" s="241"/>
      <c r="AP117" s="241"/>
      <c r="AQ117" s="241"/>
      <c r="AR117" s="241"/>
      <c r="AS117" s="241"/>
      <c r="AT117" s="241"/>
      <c r="AU117" s="241"/>
      <c r="AV117" s="241"/>
      <c r="AW117" s="241"/>
      <c r="AX117" s="241"/>
      <c r="AY117" s="241"/>
      <c r="AZ117" s="241"/>
      <c r="BA117" s="241"/>
      <c r="BB117" s="241"/>
      <c r="BC117" s="241"/>
      <c r="BD117" s="241"/>
      <c r="BE117" s="241"/>
      <c r="BF117" s="241"/>
      <c r="BG117" s="241"/>
      <c r="BH117" s="241"/>
      <c r="BI117" s="241"/>
    </row>
    <row r="118" spans="1:91" x14ac:dyDescent="0.25">
      <c r="A118" s="291">
        <v>8</v>
      </c>
      <c r="B118" s="286" t="s">
        <v>65</v>
      </c>
      <c r="C118" s="303" t="s">
        <v>152</v>
      </c>
      <c r="D118" s="304">
        <f>[1]KIADÁS!$CR$1456</f>
        <v>0</v>
      </c>
      <c r="E118" s="305">
        <f>[1]KIADÁS!$CS$1456</f>
        <v>0</v>
      </c>
      <c r="F118" s="305">
        <f>[1]KIADÁS!$CT$1456</f>
        <v>0</v>
      </c>
      <c r="G118" s="305">
        <f>[1]KIADÁS!$CR$1642</f>
        <v>0</v>
      </c>
      <c r="H118" s="305">
        <f>[1]KIADÁS!$CS$1642</f>
        <v>0</v>
      </c>
      <c r="I118" s="305">
        <f>[1]KIADÁS!$CT$1642</f>
        <v>0</v>
      </c>
      <c r="J118" s="305">
        <f>[1]KIADÁS!$CR$1724</f>
        <v>0</v>
      </c>
      <c r="K118" s="305">
        <f>[1]KIADÁS!$CS$1724</f>
        <v>0</v>
      </c>
      <c r="L118" s="305">
        <f>[1]KIADÁS!$CT$1724</f>
        <v>0</v>
      </c>
      <c r="M118" s="305">
        <f>[1]KIADÁS!$CR$1798</f>
        <v>0</v>
      </c>
      <c r="N118" s="305">
        <f>[1]KIADÁS!$CS$1798</f>
        <v>0</v>
      </c>
      <c r="O118" s="305">
        <f>[1]KIADÁS!$CT$1798</f>
        <v>0</v>
      </c>
      <c r="P118" s="305">
        <f>[1]KIADÁS!$CR$1828</f>
        <v>0</v>
      </c>
      <c r="Q118" s="305">
        <f>[1]KIADÁS!$CS$1828</f>
        <v>0</v>
      </c>
      <c r="R118" s="305">
        <f>[1]KIADÁS!$CT$1828</f>
        <v>0</v>
      </c>
      <c r="S118" s="305">
        <f>[1]KIADÁS!$CR$1876</f>
        <v>0</v>
      </c>
      <c r="T118" s="305">
        <f>[1]KIADÁS!$CS$1876</f>
        <v>0</v>
      </c>
      <c r="U118" s="307">
        <f>[1]KIADÁS!$CT$1876</f>
        <v>0</v>
      </c>
      <c r="Y118" s="241"/>
      <c r="Z118" s="241"/>
      <c r="AA118" s="241"/>
      <c r="AB118" s="241"/>
      <c r="AC118" s="241"/>
      <c r="AD118" s="241"/>
      <c r="AE118" s="241"/>
      <c r="AF118" s="241"/>
      <c r="AG118" s="241"/>
      <c r="AH118" s="241"/>
      <c r="AI118" s="241"/>
      <c r="AJ118" s="241"/>
      <c r="AK118" s="241"/>
      <c r="AL118" s="241"/>
      <c r="AM118" s="241"/>
      <c r="AN118" s="241"/>
      <c r="AO118" s="241"/>
      <c r="AP118" s="241"/>
      <c r="AQ118" s="241"/>
      <c r="AR118" s="241"/>
      <c r="AS118" s="241"/>
      <c r="AT118" s="241"/>
      <c r="AU118" s="241"/>
      <c r="AV118" s="241"/>
      <c r="AW118" s="241"/>
      <c r="AX118" s="241"/>
      <c r="AY118" s="241"/>
      <c r="AZ118" s="241"/>
      <c r="BA118" s="241"/>
      <c r="BB118" s="241"/>
      <c r="BC118" s="241"/>
      <c r="BD118" s="241"/>
      <c r="BE118" s="241"/>
      <c r="BF118" s="241"/>
      <c r="BG118" s="241"/>
      <c r="BH118" s="241"/>
      <c r="BI118" s="241"/>
    </row>
    <row r="119" spans="1:91" x14ac:dyDescent="0.25">
      <c r="A119" s="291">
        <v>9</v>
      </c>
      <c r="B119" s="286" t="s">
        <v>66</v>
      </c>
      <c r="C119" s="303" t="s">
        <v>153</v>
      </c>
      <c r="D119" s="304">
        <f>[1]KIADÁS!$CU$1456</f>
        <v>0</v>
      </c>
      <c r="E119" s="305">
        <f>[1]KIADÁS!$CV$1456</f>
        <v>0</v>
      </c>
      <c r="F119" s="305">
        <f>[1]KIADÁS!$CW$1456</f>
        <v>0</v>
      </c>
      <c r="G119" s="305">
        <f>[1]KIADÁS!$CU$1642</f>
        <v>0</v>
      </c>
      <c r="H119" s="305">
        <f>[1]KIADÁS!$CV$1642</f>
        <v>0</v>
      </c>
      <c r="I119" s="305">
        <f>[1]KIADÁS!$CW$1642</f>
        <v>0</v>
      </c>
      <c r="J119" s="305">
        <f>[1]KIADÁS!$CU$1724</f>
        <v>0</v>
      </c>
      <c r="K119" s="305">
        <f>[1]KIADÁS!$CV$1724</f>
        <v>0</v>
      </c>
      <c r="L119" s="305">
        <f>[1]KIADÁS!$CW$1724</f>
        <v>0</v>
      </c>
      <c r="M119" s="305">
        <f>[1]KIADÁS!$CU$1798</f>
        <v>0</v>
      </c>
      <c r="N119" s="305">
        <f>[1]KIADÁS!$CV$1798</f>
        <v>0</v>
      </c>
      <c r="O119" s="305">
        <f>[1]KIADÁS!$CW$1798</f>
        <v>0</v>
      </c>
      <c r="P119" s="305">
        <f>[1]KIADÁS!$CU$1828</f>
        <v>0</v>
      </c>
      <c r="Q119" s="305">
        <f>[1]KIADÁS!$CV$1828</f>
        <v>0</v>
      </c>
      <c r="R119" s="305">
        <f>[1]KIADÁS!$CW$1828</f>
        <v>0</v>
      </c>
      <c r="S119" s="305">
        <f>[1]KIADÁS!$CU$1876</f>
        <v>0</v>
      </c>
      <c r="T119" s="305">
        <f>[1]KIADÁS!$CV$1876</f>
        <v>0</v>
      </c>
      <c r="U119" s="307">
        <f>[1]KIADÁS!$CW$1876</f>
        <v>0</v>
      </c>
      <c r="Y119" s="241"/>
      <c r="Z119" s="241"/>
      <c r="AA119" s="241"/>
      <c r="AB119" s="241"/>
      <c r="AC119" s="241"/>
      <c r="AD119" s="241"/>
      <c r="AE119" s="241"/>
      <c r="AF119" s="241"/>
      <c r="AG119" s="241"/>
      <c r="AH119" s="241"/>
      <c r="AI119" s="241"/>
      <c r="AJ119" s="241"/>
      <c r="AK119" s="241"/>
      <c r="AL119" s="241"/>
      <c r="AM119" s="241"/>
      <c r="AN119" s="241"/>
      <c r="AO119" s="241"/>
      <c r="AP119" s="241"/>
      <c r="AQ119" s="241"/>
      <c r="AR119" s="241"/>
      <c r="AS119" s="241"/>
      <c r="AT119" s="241"/>
      <c r="AU119" s="241"/>
      <c r="AV119" s="241"/>
      <c r="AW119" s="241"/>
      <c r="AX119" s="241"/>
      <c r="AY119" s="241"/>
      <c r="AZ119" s="241"/>
      <c r="BA119" s="241"/>
      <c r="BB119" s="241"/>
      <c r="BC119" s="241"/>
      <c r="BD119" s="241"/>
      <c r="BE119" s="241"/>
      <c r="BF119" s="241"/>
      <c r="BG119" s="241"/>
      <c r="BH119" s="241"/>
      <c r="BI119" s="241"/>
    </row>
    <row r="120" spans="1:91" x14ac:dyDescent="0.25">
      <c r="A120" s="291">
        <v>10</v>
      </c>
      <c r="B120" s="286" t="s">
        <v>15</v>
      </c>
      <c r="C120" s="303" t="s">
        <v>150</v>
      </c>
      <c r="D120" s="304">
        <f>[1]KIADÁS!$CL$1456</f>
        <v>0</v>
      </c>
      <c r="E120" s="305">
        <f>[1]KIADÁS!$CM$1456</f>
        <v>0</v>
      </c>
      <c r="F120" s="305">
        <f>[1]KIADÁS!$CN$1456</f>
        <v>0</v>
      </c>
      <c r="G120" s="305">
        <f>[1]KIADÁS!$CL$1642</f>
        <v>0</v>
      </c>
      <c r="H120" s="305">
        <f>[1]KIADÁS!$CM$1642</f>
        <v>0</v>
      </c>
      <c r="I120" s="305">
        <f>[1]KIADÁS!$CN$1642</f>
        <v>0</v>
      </c>
      <c r="J120" s="305">
        <f>[1]KIADÁS!$CL$1724</f>
        <v>0</v>
      </c>
      <c r="K120" s="305">
        <f>[1]KIADÁS!$CM$1724</f>
        <v>0</v>
      </c>
      <c r="L120" s="305">
        <f>[1]KIADÁS!$CN$1724</f>
        <v>0</v>
      </c>
      <c r="M120" s="305">
        <f>[1]KIADÁS!$CL$1798</f>
        <v>0</v>
      </c>
      <c r="N120" s="305">
        <f>[1]KIADÁS!$CM$1798</f>
        <v>0</v>
      </c>
      <c r="O120" s="305">
        <f>[1]KIADÁS!$CN$1798</f>
        <v>0</v>
      </c>
      <c r="P120" s="305">
        <f>[1]KIADÁS!$CL$1828</f>
        <v>0</v>
      </c>
      <c r="Q120" s="305">
        <f>[1]KIADÁS!$CM$1828</f>
        <v>0</v>
      </c>
      <c r="R120" s="305">
        <f>[1]KIADÁS!$CN$1828</f>
        <v>0</v>
      </c>
      <c r="S120" s="305">
        <f>[1]KIADÁS!$CL$1876</f>
        <v>0</v>
      </c>
      <c r="T120" s="305">
        <f>[1]KIADÁS!$CM$1876</f>
        <v>0</v>
      </c>
      <c r="U120" s="307">
        <f>[1]KIADÁS!$CN$1876</f>
        <v>0</v>
      </c>
      <c r="Y120" s="241"/>
      <c r="Z120" s="241"/>
      <c r="AA120" s="241"/>
      <c r="AB120" s="241"/>
      <c r="AC120" s="241"/>
      <c r="AD120" s="241"/>
      <c r="AE120" s="241"/>
      <c r="AF120" s="241"/>
      <c r="AG120" s="241"/>
      <c r="AH120" s="241"/>
      <c r="AI120" s="241"/>
      <c r="AJ120" s="241"/>
      <c r="AK120" s="241"/>
      <c r="AL120" s="241"/>
      <c r="AM120" s="241"/>
      <c r="AN120" s="241"/>
      <c r="AO120" s="241"/>
      <c r="AP120" s="241"/>
      <c r="AQ120" s="241"/>
      <c r="AR120" s="241"/>
      <c r="AS120" s="241"/>
      <c r="AT120" s="241"/>
      <c r="AU120" s="241"/>
      <c r="AV120" s="241"/>
      <c r="AW120" s="241"/>
      <c r="AX120" s="241"/>
      <c r="AY120" s="241"/>
      <c r="AZ120" s="241"/>
      <c r="BA120" s="241"/>
      <c r="BB120" s="241"/>
      <c r="BC120" s="241"/>
      <c r="BD120" s="241"/>
      <c r="BE120" s="241"/>
      <c r="BF120" s="241"/>
      <c r="BG120" s="241"/>
      <c r="BH120" s="241"/>
      <c r="BI120" s="241"/>
    </row>
    <row r="121" spans="1:91" x14ac:dyDescent="0.25">
      <c r="A121" s="292"/>
      <c r="B121" s="288" t="s">
        <v>67</v>
      </c>
      <c r="C121" s="310"/>
      <c r="D121" s="311">
        <f>SUM(D117,D118,D119,D120)</f>
        <v>0</v>
      </c>
      <c r="E121" s="312">
        <f t="shared" ref="E121:F121" si="129">SUM(E117,E118,E119,E120)</f>
        <v>0</v>
      </c>
      <c r="F121" s="312">
        <f t="shared" si="129"/>
        <v>0</v>
      </c>
      <c r="G121" s="312">
        <f>SUM(G117,G118,G119,G120)</f>
        <v>0</v>
      </c>
      <c r="H121" s="312">
        <f t="shared" ref="H121:I121" si="130">SUM(H117,H118,H119,H120)</f>
        <v>0</v>
      </c>
      <c r="I121" s="312">
        <f t="shared" si="130"/>
        <v>0</v>
      </c>
      <c r="J121" s="312">
        <f>SUM(J117,J118,J119,J120)</f>
        <v>0</v>
      </c>
      <c r="K121" s="312">
        <f t="shared" ref="K121:L121" si="131">SUM(K117,K118,K119,K120)</f>
        <v>0</v>
      </c>
      <c r="L121" s="312">
        <f t="shared" si="131"/>
        <v>0</v>
      </c>
      <c r="M121" s="312">
        <f>SUM(M117,M118,M119,M120)</f>
        <v>0</v>
      </c>
      <c r="N121" s="312">
        <f t="shared" ref="N121:O121" si="132">SUM(N117,N118,N119,N120)</f>
        <v>0</v>
      </c>
      <c r="O121" s="312">
        <f t="shared" si="132"/>
        <v>0</v>
      </c>
      <c r="P121" s="312">
        <f>SUM(P117,P118,P119,P120)</f>
        <v>0</v>
      </c>
      <c r="Q121" s="312">
        <f t="shared" ref="Q121:R121" si="133">SUM(Q117,Q118,Q119,Q120)</f>
        <v>0</v>
      </c>
      <c r="R121" s="312">
        <f t="shared" si="133"/>
        <v>0</v>
      </c>
      <c r="S121" s="312">
        <f>SUM(S117,S118,S119,S120)</f>
        <v>0</v>
      </c>
      <c r="T121" s="312">
        <f t="shared" ref="T121:U121" si="134">SUM(T117,T118,T119,T120)</f>
        <v>0</v>
      </c>
      <c r="U121" s="314">
        <f t="shared" si="134"/>
        <v>0</v>
      </c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  <c r="AP121" s="241"/>
      <c r="AQ121" s="241"/>
      <c r="AR121" s="241"/>
      <c r="AS121" s="241"/>
      <c r="AT121" s="241"/>
      <c r="AU121" s="241"/>
      <c r="AV121" s="241"/>
      <c r="AW121" s="241"/>
      <c r="AX121" s="241"/>
      <c r="AY121" s="241"/>
      <c r="AZ121" s="241"/>
      <c r="BA121" s="241"/>
      <c r="BB121" s="241"/>
      <c r="BC121" s="241"/>
      <c r="BD121" s="241"/>
      <c r="BE121" s="241"/>
      <c r="BF121" s="241"/>
      <c r="BG121" s="241"/>
      <c r="BH121" s="241"/>
      <c r="BI121" s="241"/>
    </row>
    <row r="122" spans="1:91" ht="23.25" x14ac:dyDescent="0.25">
      <c r="A122" s="291" t="s">
        <v>83</v>
      </c>
      <c r="B122" s="286" t="s">
        <v>84</v>
      </c>
      <c r="C122" s="302"/>
      <c r="D122" s="1144"/>
      <c r="E122" s="1142"/>
      <c r="F122" s="1142"/>
      <c r="G122" s="1142"/>
      <c r="H122" s="1142"/>
      <c r="I122" s="1142"/>
      <c r="J122" s="1142"/>
      <c r="K122" s="1142"/>
      <c r="L122" s="1142"/>
      <c r="M122" s="1142"/>
      <c r="N122" s="1142"/>
      <c r="O122" s="1142"/>
      <c r="P122" s="1142"/>
      <c r="Q122" s="1142"/>
      <c r="R122" s="1142"/>
      <c r="S122" s="1142"/>
      <c r="T122" s="1142"/>
      <c r="U122" s="1143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  <c r="AO122" s="241"/>
      <c r="AP122" s="241"/>
      <c r="AQ122" s="241"/>
      <c r="AR122" s="241"/>
      <c r="AS122" s="241"/>
      <c r="AT122" s="241"/>
      <c r="AU122" s="241"/>
      <c r="AV122" s="241"/>
      <c r="AW122" s="241"/>
      <c r="AX122" s="241"/>
      <c r="AY122" s="241"/>
      <c r="AZ122" s="241"/>
      <c r="BA122" s="241"/>
      <c r="BB122" s="241"/>
      <c r="BC122" s="241"/>
      <c r="BD122" s="241"/>
      <c r="BE122" s="241"/>
      <c r="BF122" s="241"/>
      <c r="BG122" s="241"/>
      <c r="BH122" s="241"/>
      <c r="BI122" s="241"/>
    </row>
    <row r="123" spans="1:91" x14ac:dyDescent="0.25">
      <c r="A123" s="291">
        <v>11</v>
      </c>
      <c r="B123" s="286" t="s">
        <v>162</v>
      </c>
      <c r="C123" s="303" t="s">
        <v>140</v>
      </c>
      <c r="D123" s="304">
        <f>[1]KIADÁS!$EE$1456</f>
        <v>0</v>
      </c>
      <c r="E123" s="305">
        <f>[1]KIADÁS!$EF$1456</f>
        <v>0</v>
      </c>
      <c r="F123" s="305">
        <f>[1]KIADÁS!$EG$1456</f>
        <v>0</v>
      </c>
      <c r="G123" s="305">
        <f>[1]KIADÁS!$EE$1642</f>
        <v>0</v>
      </c>
      <c r="H123" s="305">
        <f>[1]KIADÁS!$EF$1642</f>
        <v>0</v>
      </c>
      <c r="I123" s="305">
        <f>[1]KIADÁS!$EG$1642</f>
        <v>0</v>
      </c>
      <c r="J123" s="305">
        <f>[1]KIADÁS!$EE$1724</f>
        <v>0</v>
      </c>
      <c r="K123" s="305">
        <f>[1]KIADÁS!$EF$1724</f>
        <v>0</v>
      </c>
      <c r="L123" s="305">
        <f>[1]KIADÁS!$EG$1724</f>
        <v>0</v>
      </c>
      <c r="M123" s="305">
        <f>[1]KIADÁS!$EE$1798</f>
        <v>0</v>
      </c>
      <c r="N123" s="305">
        <f>[1]KIADÁS!$EF$1798</f>
        <v>0</v>
      </c>
      <c r="O123" s="305">
        <f>[1]KIADÁS!$EG$1798</f>
        <v>0</v>
      </c>
      <c r="P123" s="305">
        <f>[1]KIADÁS!$EE$1828</f>
        <v>0</v>
      </c>
      <c r="Q123" s="305">
        <f>[1]KIADÁS!$EF$1828</f>
        <v>0</v>
      </c>
      <c r="R123" s="305">
        <f>[1]KIADÁS!$EG$1828</f>
        <v>0</v>
      </c>
      <c r="S123" s="305">
        <f>[1]KIADÁS!$EE$1876</f>
        <v>0</v>
      </c>
      <c r="T123" s="305">
        <f>[1]KIADÁS!$EF$1876</f>
        <v>0</v>
      </c>
      <c r="U123" s="307">
        <f>[1]KIADÁS!$EG$1876</f>
        <v>0</v>
      </c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  <c r="AR123" s="241"/>
      <c r="AS123" s="241"/>
      <c r="AT123" s="241"/>
      <c r="AU123" s="241"/>
      <c r="AV123" s="241"/>
      <c r="AW123" s="241"/>
      <c r="AX123" s="241"/>
      <c r="AY123" s="241"/>
      <c r="AZ123" s="241"/>
      <c r="CE123" s="241"/>
      <c r="CF123" s="241"/>
      <c r="CG123" s="241"/>
      <c r="CH123" s="241"/>
      <c r="CI123" s="241"/>
      <c r="CJ123" s="241"/>
      <c r="CK123" s="241"/>
      <c r="CL123" s="241"/>
      <c r="CM123" s="241"/>
    </row>
    <row r="124" spans="1:91" x14ac:dyDescent="0.25">
      <c r="A124" s="291">
        <v>12</v>
      </c>
      <c r="B124" s="286" t="s">
        <v>76</v>
      </c>
      <c r="C124" s="303" t="s">
        <v>141</v>
      </c>
      <c r="D124" s="304">
        <f>[1]KIADÁS!$EB$1456</f>
        <v>0</v>
      </c>
      <c r="E124" s="305">
        <f>[1]KIADÁS!$EC$1456</f>
        <v>0</v>
      </c>
      <c r="F124" s="305">
        <f>[1]KIADÁS!$ED$1456</f>
        <v>0</v>
      </c>
      <c r="G124" s="305">
        <f>[1]KIADÁS!$EB$1642</f>
        <v>0</v>
      </c>
      <c r="H124" s="305">
        <f>[1]KIADÁS!$EC$1642</f>
        <v>0</v>
      </c>
      <c r="I124" s="305">
        <f>[1]KIADÁS!$ED$1642</f>
        <v>0</v>
      </c>
      <c r="J124" s="305">
        <f>[1]KIADÁS!$EB$1724</f>
        <v>0</v>
      </c>
      <c r="K124" s="305">
        <f>[1]KIADÁS!$EC$1724</f>
        <v>0</v>
      </c>
      <c r="L124" s="305">
        <f>[1]KIADÁS!$ED$1724</f>
        <v>0</v>
      </c>
      <c r="M124" s="305">
        <f>[1]KIADÁS!$EB$1798</f>
        <v>0</v>
      </c>
      <c r="N124" s="305">
        <f>[1]KIADÁS!$EC$1798</f>
        <v>0</v>
      </c>
      <c r="O124" s="305">
        <f>[1]KIADÁS!$ED$1798</f>
        <v>0</v>
      </c>
      <c r="P124" s="305">
        <f>[1]KIADÁS!$EB$1828</f>
        <v>0</v>
      </c>
      <c r="Q124" s="305">
        <f>[1]KIADÁS!$EC$1828</f>
        <v>0</v>
      </c>
      <c r="R124" s="305">
        <f>[1]KIADÁS!$ED$1828</f>
        <v>0</v>
      </c>
      <c r="S124" s="305">
        <f>[1]KIADÁS!$EB$1876</f>
        <v>0</v>
      </c>
      <c r="T124" s="305">
        <f>[1]KIADÁS!$EC$1876</f>
        <v>0</v>
      </c>
      <c r="U124" s="307">
        <f>[1]KIADÁS!$ED$1876</f>
        <v>0</v>
      </c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  <c r="AO124" s="241"/>
      <c r="AP124" s="241"/>
      <c r="AQ124" s="241"/>
      <c r="AR124" s="241"/>
      <c r="AS124" s="241"/>
      <c r="AT124" s="241"/>
      <c r="AU124" s="241"/>
      <c r="AV124" s="241"/>
      <c r="AW124" s="241"/>
      <c r="AX124" s="241"/>
      <c r="AY124" s="241"/>
      <c r="AZ124" s="241"/>
      <c r="CE124" s="241"/>
      <c r="CF124" s="241"/>
      <c r="CG124" s="241"/>
      <c r="CH124" s="241"/>
      <c r="CI124" s="241"/>
      <c r="CJ124" s="241"/>
      <c r="CK124" s="241"/>
      <c r="CL124" s="241"/>
      <c r="CM124" s="241"/>
    </row>
    <row r="125" spans="1:91" ht="23.25" x14ac:dyDescent="0.25">
      <c r="A125" s="291">
        <v>13</v>
      </c>
      <c r="B125" s="286" t="s">
        <v>156</v>
      </c>
      <c r="C125" s="309" t="s">
        <v>143</v>
      </c>
      <c r="D125" s="304">
        <f>[1]KIADÁS!$EK$1456</f>
        <v>0</v>
      </c>
      <c r="E125" s="305">
        <f>[1]KIADÁS!$EL$1456</f>
        <v>0</v>
      </c>
      <c r="F125" s="305">
        <f>[1]KIADÁS!$EM$1456</f>
        <v>0</v>
      </c>
      <c r="G125" s="305">
        <f>[1]KIADÁS!$EK$1642</f>
        <v>0</v>
      </c>
      <c r="H125" s="305">
        <f>[1]KIADÁS!$EL$1642</f>
        <v>0</v>
      </c>
      <c r="I125" s="305">
        <f>[1]KIADÁS!$EM$1642</f>
        <v>0</v>
      </c>
      <c r="J125" s="305">
        <f>[1]KIADÁS!$EK$1724</f>
        <v>0</v>
      </c>
      <c r="K125" s="305">
        <f>[1]KIADÁS!$EL$1724</f>
        <v>0</v>
      </c>
      <c r="L125" s="305">
        <f>[1]KIADÁS!$EM$1724</f>
        <v>0</v>
      </c>
      <c r="M125" s="305">
        <f>[1]KIADÁS!$EK$1798</f>
        <v>0</v>
      </c>
      <c r="N125" s="305">
        <f>[1]KIADÁS!$EL$1798</f>
        <v>0</v>
      </c>
      <c r="O125" s="305">
        <f>[1]KIADÁS!$EM$1798</f>
        <v>0</v>
      </c>
      <c r="P125" s="305">
        <f>[1]KIADÁS!$EK$1828</f>
        <v>0</v>
      </c>
      <c r="Q125" s="305">
        <f>[1]KIADÁS!$EL$1828</f>
        <v>0</v>
      </c>
      <c r="R125" s="305">
        <f>[1]KIADÁS!$EM$1828</f>
        <v>0</v>
      </c>
      <c r="S125" s="305">
        <f>[1]KIADÁS!$EK$1876</f>
        <v>0</v>
      </c>
      <c r="T125" s="305">
        <f>[1]KIADÁS!$EL$1876</f>
        <v>0</v>
      </c>
      <c r="U125" s="307">
        <f>[1]KIADÁS!$EM$1876</f>
        <v>0</v>
      </c>
      <c r="AR125" s="241"/>
      <c r="AS125" s="241"/>
      <c r="AT125" s="241"/>
      <c r="AU125" s="241"/>
      <c r="AV125" s="241"/>
      <c r="AW125" s="241"/>
      <c r="AX125" s="241"/>
      <c r="AY125" s="241"/>
      <c r="AZ125" s="241"/>
      <c r="CE125" s="241"/>
      <c r="CF125" s="241"/>
      <c r="CG125" s="241"/>
      <c r="CH125" s="241"/>
      <c r="CI125" s="241"/>
      <c r="CJ125" s="241"/>
      <c r="CK125" s="241"/>
      <c r="CL125" s="241"/>
      <c r="CM125" s="241"/>
    </row>
    <row r="126" spans="1:91" ht="22.5" x14ac:dyDescent="0.25">
      <c r="A126" s="292"/>
      <c r="B126" s="288" t="s">
        <v>96</v>
      </c>
      <c r="C126" s="315"/>
      <c r="D126" s="311">
        <f>SUM(D123,D124,D125)</f>
        <v>0</v>
      </c>
      <c r="E126" s="312">
        <f t="shared" ref="E126:F126" si="135">SUM(E123,E124,E125)</f>
        <v>0</v>
      </c>
      <c r="F126" s="312">
        <f t="shared" si="135"/>
        <v>0</v>
      </c>
      <c r="G126" s="312">
        <f>SUM(G123,G124,G125)</f>
        <v>0</v>
      </c>
      <c r="H126" s="312">
        <f t="shared" ref="H126:I126" si="136">SUM(H123,H124,H125)</f>
        <v>0</v>
      </c>
      <c r="I126" s="312">
        <f t="shared" si="136"/>
        <v>0</v>
      </c>
      <c r="J126" s="312">
        <f>SUM(J123,J124,J125)</f>
        <v>0</v>
      </c>
      <c r="K126" s="312">
        <f t="shared" ref="K126:L126" si="137">SUM(K123,K124,K125)</f>
        <v>0</v>
      </c>
      <c r="L126" s="312">
        <f t="shared" si="137"/>
        <v>0</v>
      </c>
      <c r="M126" s="312">
        <f>SUM(M123,M124,M125)</f>
        <v>0</v>
      </c>
      <c r="N126" s="312">
        <f t="shared" ref="N126:U126" si="138">SUM(N123,N124,N125)</f>
        <v>0</v>
      </c>
      <c r="O126" s="312">
        <f t="shared" si="138"/>
        <v>0</v>
      </c>
      <c r="P126" s="312">
        <f t="shared" si="138"/>
        <v>0</v>
      </c>
      <c r="Q126" s="312">
        <f t="shared" si="138"/>
        <v>0</v>
      </c>
      <c r="R126" s="312">
        <f t="shared" si="138"/>
        <v>0</v>
      </c>
      <c r="S126" s="312">
        <f t="shared" si="138"/>
        <v>0</v>
      </c>
      <c r="T126" s="312">
        <f t="shared" si="138"/>
        <v>0</v>
      </c>
      <c r="U126" s="314">
        <f t="shared" si="138"/>
        <v>0</v>
      </c>
      <c r="AR126" s="241"/>
      <c r="AS126" s="241"/>
      <c r="AT126" s="241"/>
      <c r="AU126" s="241"/>
      <c r="AV126" s="241"/>
      <c r="AW126" s="241"/>
      <c r="AX126" s="241"/>
      <c r="AY126" s="241"/>
      <c r="AZ126" s="241"/>
      <c r="CE126" s="241"/>
      <c r="CF126" s="241"/>
      <c r="CG126" s="241"/>
      <c r="CH126" s="241"/>
      <c r="CI126" s="241"/>
      <c r="CJ126" s="241"/>
      <c r="CK126" s="241"/>
      <c r="CL126" s="241"/>
      <c r="CM126" s="241"/>
    </row>
    <row r="127" spans="1:91" ht="23.25" thickBot="1" x14ac:dyDescent="0.3">
      <c r="A127" s="292"/>
      <c r="B127" s="288" t="s">
        <v>103</v>
      </c>
      <c r="C127" s="315"/>
      <c r="D127" s="316">
        <f>SUM(D126,D121,D115)</f>
        <v>977000</v>
      </c>
      <c r="E127" s="317">
        <f t="shared" ref="E127" si="139">SUM(E126,E121,E115)</f>
        <v>0</v>
      </c>
      <c r="F127" s="317">
        <f t="shared" ref="F127" si="140">SUM(F126,F121,F115)</f>
        <v>0</v>
      </c>
      <c r="G127" s="317">
        <f t="shared" ref="G127" si="141">SUM(G126,G121,G115)</f>
        <v>0</v>
      </c>
      <c r="H127" s="317">
        <f t="shared" ref="H127" si="142">SUM(H126,H121,H115)</f>
        <v>0</v>
      </c>
      <c r="I127" s="317">
        <f t="shared" ref="I127" si="143">SUM(I126,I121,I115)</f>
        <v>0</v>
      </c>
      <c r="J127" s="317">
        <f t="shared" ref="J127" si="144">SUM(J126,J121,J115)</f>
        <v>0</v>
      </c>
      <c r="K127" s="317">
        <f t="shared" ref="K127" si="145">SUM(K126,K121,K115)</f>
        <v>0</v>
      </c>
      <c r="L127" s="317">
        <f t="shared" ref="L127" si="146">SUM(L126,L121,L115)</f>
        <v>0</v>
      </c>
      <c r="M127" s="317">
        <f t="shared" ref="M127" si="147">SUM(M126,M121,M115)</f>
        <v>0</v>
      </c>
      <c r="N127" s="317">
        <f t="shared" ref="N127" si="148">SUM(N126,N121,N115)</f>
        <v>0</v>
      </c>
      <c r="O127" s="317">
        <f t="shared" ref="O127" si="149">SUM(O126,O121,O115)</f>
        <v>0</v>
      </c>
      <c r="P127" s="317">
        <f t="shared" ref="P127" si="150">SUM(P126,P121,P115)</f>
        <v>0</v>
      </c>
      <c r="Q127" s="317">
        <f t="shared" ref="Q127" si="151">SUM(Q126,Q121,Q115)</f>
        <v>0</v>
      </c>
      <c r="R127" s="317">
        <f t="shared" ref="R127" si="152">SUM(R126,R121,R115)</f>
        <v>0</v>
      </c>
      <c r="S127" s="317">
        <f t="shared" ref="S127" si="153">SUM(S126,S121,S115)</f>
        <v>0</v>
      </c>
      <c r="T127" s="317">
        <f t="shared" ref="T127" si="154">SUM(T126,T121,T115)</f>
        <v>0</v>
      </c>
      <c r="U127" s="319">
        <f t="shared" ref="U127" si="155">SUM(U126,U121,U115)</f>
        <v>0</v>
      </c>
      <c r="AR127" s="241"/>
      <c r="AS127" s="241"/>
      <c r="AT127" s="241"/>
      <c r="AU127" s="241"/>
      <c r="AV127" s="241"/>
      <c r="AW127" s="241"/>
      <c r="AX127" s="241"/>
      <c r="AY127" s="241"/>
      <c r="AZ127" s="241"/>
      <c r="CE127" s="241"/>
      <c r="CF127" s="241"/>
      <c r="CG127" s="241"/>
      <c r="CH127" s="241"/>
      <c r="CI127" s="241"/>
      <c r="CJ127" s="241"/>
      <c r="CK127" s="241"/>
      <c r="CL127" s="241"/>
      <c r="CM127" s="241"/>
    </row>
    <row r="128" spans="1:91" x14ac:dyDescent="0.25">
      <c r="A128" s="292"/>
      <c r="B128" s="288"/>
      <c r="C128" s="1102" t="s">
        <v>223</v>
      </c>
      <c r="D128" s="1136" t="s">
        <v>266</v>
      </c>
      <c r="E128" s="1137"/>
      <c r="F128" s="1137"/>
      <c r="G128" s="1137"/>
      <c r="H128" s="1137"/>
      <c r="I128" s="1137"/>
      <c r="J128" s="1137"/>
      <c r="K128" s="1137"/>
      <c r="L128" s="1137"/>
      <c r="M128" s="1137"/>
      <c r="N128" s="1137"/>
      <c r="O128" s="1137"/>
      <c r="P128" s="1137"/>
      <c r="Q128" s="1137"/>
      <c r="R128" s="1137"/>
      <c r="S128" s="1137"/>
      <c r="T128" s="1137"/>
      <c r="U128" s="1138"/>
      <c r="V128" s="248"/>
      <c r="W128" s="248"/>
      <c r="X128" s="248"/>
      <c r="Y128" s="248"/>
      <c r="Z128" s="248"/>
      <c r="AA128" s="248"/>
      <c r="AN128" s="241"/>
      <c r="AO128" s="241"/>
      <c r="BS128" s="241"/>
      <c r="BT128" s="241"/>
      <c r="BU128" s="241"/>
      <c r="BV128" s="241"/>
      <c r="BW128" s="241"/>
      <c r="BX128" s="241"/>
      <c r="BY128" s="241"/>
      <c r="BZ128" s="241"/>
      <c r="CA128" s="241"/>
    </row>
    <row r="129" spans="1:91" ht="51" customHeight="1" x14ac:dyDescent="0.25">
      <c r="A129" s="287"/>
      <c r="B129" s="288"/>
      <c r="C129" s="1102"/>
      <c r="D129" s="1029" t="s">
        <v>205</v>
      </c>
      <c r="E129" s="1030"/>
      <c r="F129" s="1030"/>
      <c r="G129" s="1030" t="s">
        <v>302</v>
      </c>
      <c r="H129" s="1030"/>
      <c r="I129" s="1030"/>
      <c r="J129" s="1030" t="s">
        <v>196</v>
      </c>
      <c r="K129" s="1030"/>
      <c r="L129" s="1030"/>
      <c r="M129" s="1030" t="s">
        <v>328</v>
      </c>
      <c r="N129" s="1030"/>
      <c r="O129" s="1030"/>
      <c r="P129" s="1030" t="s">
        <v>214</v>
      </c>
      <c r="Q129" s="1030"/>
      <c r="R129" s="1030"/>
      <c r="S129" s="1030" t="s">
        <v>213</v>
      </c>
      <c r="T129" s="1030"/>
      <c r="U129" s="1031"/>
      <c r="V129" s="237"/>
      <c r="AR129" s="241"/>
      <c r="AS129" s="241"/>
      <c r="AT129" s="241"/>
      <c r="AU129" s="241"/>
      <c r="AV129" s="241"/>
      <c r="AW129" s="241"/>
      <c r="AX129" s="241"/>
      <c r="AY129" s="241"/>
      <c r="AZ129" s="241"/>
      <c r="CE129" s="241"/>
      <c r="CF129" s="241"/>
      <c r="CG129" s="241"/>
      <c r="CH129" s="241"/>
      <c r="CI129" s="241"/>
      <c r="CJ129" s="241"/>
      <c r="CK129" s="241"/>
      <c r="CL129" s="241"/>
      <c r="CM129" s="241"/>
    </row>
    <row r="130" spans="1:91" ht="48" customHeight="1" x14ac:dyDescent="0.25">
      <c r="A130" s="287"/>
      <c r="B130" s="288"/>
      <c r="C130" s="297" t="s">
        <v>111</v>
      </c>
      <c r="D130" s="1029" t="s">
        <v>238</v>
      </c>
      <c r="E130" s="1030"/>
      <c r="F130" s="1030"/>
      <c r="G130" s="1030" t="s">
        <v>236</v>
      </c>
      <c r="H130" s="1030"/>
      <c r="I130" s="1030"/>
      <c r="J130" s="1030" t="s">
        <v>226</v>
      </c>
      <c r="K130" s="1030"/>
      <c r="L130" s="1030"/>
      <c r="M130" s="1030" t="s">
        <v>337</v>
      </c>
      <c r="N130" s="1030"/>
      <c r="O130" s="1030"/>
      <c r="P130" s="1030" t="s">
        <v>336</v>
      </c>
      <c r="Q130" s="1030"/>
      <c r="R130" s="1030"/>
      <c r="S130" s="1030" t="s">
        <v>335</v>
      </c>
      <c r="T130" s="1030"/>
      <c r="U130" s="1031"/>
      <c r="V130" s="237"/>
      <c r="AR130" s="241"/>
      <c r="AS130" s="241"/>
      <c r="AT130" s="241"/>
      <c r="AU130" s="241"/>
      <c r="AV130" s="241"/>
      <c r="AW130" s="241"/>
      <c r="AX130" s="241"/>
      <c r="AY130" s="241"/>
      <c r="AZ130" s="241"/>
      <c r="CE130" s="241"/>
      <c r="CF130" s="241"/>
      <c r="CG130" s="241"/>
      <c r="CH130" s="241"/>
      <c r="CI130" s="241"/>
      <c r="CJ130" s="241"/>
      <c r="CK130" s="241"/>
      <c r="CL130" s="241"/>
      <c r="CM130" s="241"/>
    </row>
    <row r="131" spans="1:91" ht="60.75" customHeight="1" x14ac:dyDescent="0.25">
      <c r="A131" s="289" t="s">
        <v>41</v>
      </c>
      <c r="B131" s="290" t="s">
        <v>111</v>
      </c>
      <c r="C131" s="298" t="s">
        <v>117</v>
      </c>
      <c r="D131" s="516" t="s">
        <v>134</v>
      </c>
      <c r="E131" s="514" t="s">
        <v>135</v>
      </c>
      <c r="F131" s="514" t="s">
        <v>136</v>
      </c>
      <c r="G131" s="514" t="s">
        <v>134</v>
      </c>
      <c r="H131" s="514" t="s">
        <v>135</v>
      </c>
      <c r="I131" s="514" t="s">
        <v>136</v>
      </c>
      <c r="J131" s="514" t="s">
        <v>134</v>
      </c>
      <c r="K131" s="514" t="s">
        <v>135</v>
      </c>
      <c r="L131" s="514" t="s">
        <v>136</v>
      </c>
      <c r="M131" s="514" t="s">
        <v>134</v>
      </c>
      <c r="N131" s="514" t="s">
        <v>135</v>
      </c>
      <c r="O131" s="514" t="s">
        <v>136</v>
      </c>
      <c r="P131" s="514" t="s">
        <v>134</v>
      </c>
      <c r="Q131" s="514" t="s">
        <v>135</v>
      </c>
      <c r="R131" s="514" t="s">
        <v>136</v>
      </c>
      <c r="S131" s="514" t="s">
        <v>134</v>
      </c>
      <c r="T131" s="514" t="s">
        <v>135</v>
      </c>
      <c r="U131" s="515" t="s">
        <v>136</v>
      </c>
      <c r="V131" s="237"/>
      <c r="AR131" s="241"/>
      <c r="AS131" s="241"/>
      <c r="AT131" s="241"/>
      <c r="AU131" s="241"/>
      <c r="AV131" s="241"/>
      <c r="AW131" s="241"/>
      <c r="AX131" s="241"/>
      <c r="AY131" s="241"/>
      <c r="AZ131" s="241"/>
      <c r="CE131" s="241"/>
      <c r="CF131" s="241"/>
      <c r="CG131" s="241"/>
      <c r="CH131" s="241"/>
      <c r="CI131" s="241"/>
      <c r="CJ131" s="241"/>
      <c r="CK131" s="241"/>
      <c r="CL131" s="241"/>
      <c r="CM131" s="241"/>
    </row>
    <row r="132" spans="1:91" ht="23.25" x14ac:dyDescent="0.25">
      <c r="A132" s="291" t="s">
        <v>53</v>
      </c>
      <c r="B132" s="286" t="s">
        <v>55</v>
      </c>
      <c r="C132" s="302"/>
      <c r="D132" s="1139"/>
      <c r="E132" s="1140"/>
      <c r="F132" s="1140"/>
      <c r="G132" s="1140"/>
      <c r="H132" s="1140"/>
      <c r="I132" s="1140"/>
      <c r="J132" s="1140"/>
      <c r="K132" s="1140"/>
      <c r="L132" s="1140"/>
      <c r="M132" s="1140"/>
      <c r="N132" s="1140"/>
      <c r="O132" s="1140"/>
      <c r="P132" s="1140"/>
      <c r="Q132" s="1140"/>
      <c r="R132" s="1140"/>
      <c r="S132" s="1140"/>
      <c r="T132" s="1140"/>
      <c r="U132" s="1141"/>
      <c r="V132" s="237"/>
      <c r="AR132" s="241"/>
      <c r="AS132" s="241"/>
      <c r="AT132" s="241"/>
      <c r="AU132" s="241"/>
      <c r="AV132" s="241"/>
      <c r="AW132" s="241"/>
      <c r="AX132" s="241"/>
      <c r="AY132" s="241"/>
      <c r="AZ132" s="241"/>
      <c r="CE132" s="241"/>
      <c r="CF132" s="241"/>
      <c r="CG132" s="241"/>
      <c r="CH132" s="241"/>
      <c r="CI132" s="241"/>
      <c r="CJ132" s="241"/>
      <c r="CK132" s="241"/>
      <c r="CL132" s="241"/>
      <c r="CM132" s="241"/>
    </row>
    <row r="133" spans="1:91" x14ac:dyDescent="0.25">
      <c r="A133" s="291">
        <v>1</v>
      </c>
      <c r="B133" s="286" t="s">
        <v>2</v>
      </c>
      <c r="C133" s="303" t="s">
        <v>144</v>
      </c>
      <c r="D133" s="304">
        <f>[1]KIADÁS!$O$1915</f>
        <v>0</v>
      </c>
      <c r="E133" s="305">
        <f>[1]KIADÁS!$P$1915</f>
        <v>0</v>
      </c>
      <c r="F133" s="305">
        <f>[1]KIADÁS!$Q$1915</f>
        <v>0</v>
      </c>
      <c r="G133" s="305">
        <f>[1]KIADÁS!$O$1966</f>
        <v>0</v>
      </c>
      <c r="H133" s="305">
        <f>[1]KIADÁS!$P$1966</f>
        <v>0</v>
      </c>
      <c r="I133" s="305">
        <f>[1]KIADÁS!$Q$1966</f>
        <v>0</v>
      </c>
      <c r="J133" s="305">
        <f>[1]KIADÁS!$O$1996</f>
        <v>0</v>
      </c>
      <c r="K133" s="305">
        <f>[1]KIADÁS!$P$1996</f>
        <v>0</v>
      </c>
      <c r="L133" s="305">
        <f>[1]KIADÁS!$Q$1996</f>
        <v>0</v>
      </c>
      <c r="M133" s="305">
        <f>[1]KIADÁS!$O$2041</f>
        <v>0</v>
      </c>
      <c r="N133" s="305">
        <f>[1]KIADÁS!$P$2041</f>
        <v>0</v>
      </c>
      <c r="O133" s="305">
        <f>[1]KIADÁS!$Q$2041</f>
        <v>0</v>
      </c>
      <c r="P133" s="305">
        <f>[1]KIADÁS!$O$2079</f>
        <v>0</v>
      </c>
      <c r="Q133" s="305">
        <f>[1]KIADÁS!$P$2079</f>
        <v>0</v>
      </c>
      <c r="R133" s="305">
        <f>[1]KIADÁS!$Q$2079</f>
        <v>0</v>
      </c>
      <c r="S133" s="305">
        <f>[1]KIADÁS!$O$2129</f>
        <v>0</v>
      </c>
      <c r="T133" s="305">
        <f>[1]KIADÁS!$P$2129</f>
        <v>0</v>
      </c>
      <c r="U133" s="307">
        <f>[1]KIADÁS!$Q$2129</f>
        <v>0</v>
      </c>
      <c r="V133" s="237"/>
      <c r="AR133" s="241"/>
      <c r="AS133" s="241"/>
      <c r="AT133" s="241"/>
      <c r="AU133" s="241"/>
      <c r="AV133" s="241"/>
      <c r="AW133" s="241"/>
      <c r="AX133" s="241"/>
      <c r="AY133" s="241"/>
      <c r="AZ133" s="241"/>
      <c r="CE133" s="241"/>
      <c r="CF133" s="241"/>
      <c r="CG133" s="241"/>
      <c r="CH133" s="241"/>
      <c r="CI133" s="241"/>
      <c r="CJ133" s="241"/>
      <c r="CK133" s="241"/>
      <c r="CL133" s="241"/>
      <c r="CM133" s="241"/>
    </row>
    <row r="134" spans="1:91" ht="23.25" x14ac:dyDescent="0.25">
      <c r="A134" s="291">
        <v>2</v>
      </c>
      <c r="B134" s="286" t="s">
        <v>57</v>
      </c>
      <c r="C134" s="303" t="s">
        <v>145</v>
      </c>
      <c r="D134" s="304">
        <f>[1]KIADÁS!$R$1915</f>
        <v>0</v>
      </c>
      <c r="E134" s="305">
        <f>[1]KIADÁS!$S$1915</f>
        <v>0</v>
      </c>
      <c r="F134" s="305">
        <f>[1]KIADÁS!$T$1915</f>
        <v>0</v>
      </c>
      <c r="G134" s="305">
        <f>[1]KIADÁS!$R$1966</f>
        <v>0</v>
      </c>
      <c r="H134" s="305">
        <f>[1]KIADÁS!$S$1966</f>
        <v>0</v>
      </c>
      <c r="I134" s="305">
        <f>[1]KIADÁS!$T$1966</f>
        <v>0</v>
      </c>
      <c r="J134" s="305">
        <f>[1]KIADÁS!$R$1996</f>
        <v>0</v>
      </c>
      <c r="K134" s="305">
        <f>[1]KIADÁS!$S$1996</f>
        <v>0</v>
      </c>
      <c r="L134" s="305">
        <f>[1]KIADÁS!$T$1996</f>
        <v>0</v>
      </c>
      <c r="M134" s="305">
        <f>[1]KIADÁS!$R$2041</f>
        <v>0</v>
      </c>
      <c r="N134" s="305">
        <f>[1]KIADÁS!$S$2041</f>
        <v>0</v>
      </c>
      <c r="O134" s="305">
        <f>[1]KIADÁS!$T$2041</f>
        <v>0</v>
      </c>
      <c r="P134" s="305">
        <f>[1]KIADÁS!$R$2079</f>
        <v>0</v>
      </c>
      <c r="Q134" s="305">
        <f>[1]KIADÁS!$S$2079</f>
        <v>0</v>
      </c>
      <c r="R134" s="305">
        <f>[1]KIADÁS!$T$2079</f>
        <v>0</v>
      </c>
      <c r="S134" s="305">
        <f>[1]KIADÁS!$R$2129</f>
        <v>0</v>
      </c>
      <c r="T134" s="305">
        <f>[1]KIADÁS!$S$2129</f>
        <v>0</v>
      </c>
      <c r="U134" s="307">
        <f>[1]KIADÁS!$T$2129</f>
        <v>0</v>
      </c>
      <c r="V134" s="237"/>
      <c r="AR134" s="241"/>
      <c r="AS134" s="241"/>
      <c r="AT134" s="241"/>
      <c r="AU134" s="241"/>
      <c r="AV134" s="241"/>
      <c r="AW134" s="241"/>
      <c r="AX134" s="241"/>
      <c r="AY134" s="241"/>
      <c r="AZ134" s="241"/>
      <c r="CE134" s="241"/>
      <c r="CF134" s="241"/>
      <c r="CG134" s="241"/>
      <c r="CH134" s="241"/>
      <c r="CI134" s="241"/>
      <c r="CJ134" s="241"/>
      <c r="CK134" s="241"/>
      <c r="CL134" s="241"/>
      <c r="CM134" s="241"/>
    </row>
    <row r="135" spans="1:91" x14ac:dyDescent="0.25">
      <c r="A135" s="291">
        <v>3</v>
      </c>
      <c r="B135" s="286" t="s">
        <v>3</v>
      </c>
      <c r="C135" s="303" t="s">
        <v>147</v>
      </c>
      <c r="D135" s="304">
        <f>[1]KIADÁS!$U$1915</f>
        <v>0</v>
      </c>
      <c r="E135" s="305">
        <f>[1]KIADÁS!$V$1915</f>
        <v>0</v>
      </c>
      <c r="F135" s="305">
        <f>[1]KIADÁS!$W$1915</f>
        <v>0</v>
      </c>
      <c r="G135" s="305">
        <f>[1]KIADÁS!$U$1966</f>
        <v>0</v>
      </c>
      <c r="H135" s="305">
        <f>[1]KIADÁS!$V$1966</f>
        <v>0</v>
      </c>
      <c r="I135" s="305">
        <f>[1]KIADÁS!$W$1966</f>
        <v>0</v>
      </c>
      <c r="J135" s="305">
        <f>[1]KIADÁS!$U$1996</f>
        <v>0</v>
      </c>
      <c r="K135" s="305">
        <f>[1]KIADÁS!$V$1996</f>
        <v>0</v>
      </c>
      <c r="L135" s="305">
        <f>[1]KIADÁS!$W$1996</f>
        <v>0</v>
      </c>
      <c r="M135" s="305">
        <f>[1]KIADÁS!$U$2041</f>
        <v>0</v>
      </c>
      <c r="N135" s="305">
        <f>[1]KIADÁS!$V$2041</f>
        <v>0</v>
      </c>
      <c r="O135" s="305">
        <f>[1]KIADÁS!$W$2041</f>
        <v>0</v>
      </c>
      <c r="P135" s="305">
        <f>[1]KIADÁS!$U$2079</f>
        <v>0</v>
      </c>
      <c r="Q135" s="305">
        <f>[1]KIADÁS!$V$2079</f>
        <v>9240520</v>
      </c>
      <c r="R135" s="305">
        <f>[1]KIADÁS!$W$2079</f>
        <v>0</v>
      </c>
      <c r="S135" s="305">
        <f>[1]KIADÁS!$U$2129</f>
        <v>0</v>
      </c>
      <c r="T135" s="305">
        <f>[1]KIADÁS!$V$2129</f>
        <v>62000</v>
      </c>
      <c r="U135" s="307">
        <f>[1]KIADÁS!$W$2129</f>
        <v>0</v>
      </c>
      <c r="V135" s="237"/>
      <c r="AR135" s="241"/>
      <c r="AS135" s="241"/>
      <c r="AT135" s="241"/>
      <c r="AU135" s="241"/>
      <c r="AV135" s="241"/>
      <c r="AW135" s="241"/>
      <c r="AX135" s="241"/>
      <c r="AY135" s="241"/>
      <c r="AZ135" s="241"/>
      <c r="CE135" s="241"/>
      <c r="CF135" s="241"/>
      <c r="CG135" s="241"/>
      <c r="CH135" s="241"/>
      <c r="CI135" s="241"/>
      <c r="CJ135" s="241"/>
      <c r="CK135" s="241"/>
      <c r="CL135" s="241"/>
      <c r="CM135" s="241"/>
    </row>
    <row r="136" spans="1:91" x14ac:dyDescent="0.25">
      <c r="A136" s="291">
        <v>4</v>
      </c>
      <c r="B136" s="286" t="s">
        <v>51</v>
      </c>
      <c r="C136" s="303" t="s">
        <v>148</v>
      </c>
      <c r="D136" s="304">
        <f>[1]KIADÁS!$AM$1915</f>
        <v>28531000</v>
      </c>
      <c r="E136" s="305">
        <f>[1]KIADÁS!$AN$1915</f>
        <v>0</v>
      </c>
      <c r="F136" s="305">
        <f>[1]KIADÁS!$AO$1915</f>
        <v>0</v>
      </c>
      <c r="G136" s="305">
        <f>[1]KIADÁS!$AM$1966</f>
        <v>0</v>
      </c>
      <c r="H136" s="305">
        <f>[1]KIADÁS!$AN$1966</f>
        <v>0</v>
      </c>
      <c r="I136" s="305">
        <f>[1]KIADÁS!$AO$1966</f>
        <v>0</v>
      </c>
      <c r="J136" s="305">
        <f>[1]KIADÁS!$AM$1996</f>
        <v>0</v>
      </c>
      <c r="K136" s="305">
        <f>[1]KIADÁS!$AN$1996</f>
        <v>0</v>
      </c>
      <c r="L136" s="305">
        <f>[1]KIADÁS!$AO$1996</f>
        <v>0</v>
      </c>
      <c r="M136" s="305">
        <f>[1]KIADÁS!$AM$2041</f>
        <v>0</v>
      </c>
      <c r="N136" s="305">
        <f>[1]KIADÁS!$AN$2041</f>
        <v>0</v>
      </c>
      <c r="O136" s="305">
        <f>[1]KIADÁS!$AO$2041</f>
        <v>0</v>
      </c>
      <c r="P136" s="305">
        <f>[1]KIADÁS!$AM$2079</f>
        <v>0</v>
      </c>
      <c r="Q136" s="305">
        <f>[1]KIADÁS!$AN$2079</f>
        <v>0</v>
      </c>
      <c r="R136" s="305">
        <f>[1]KIADÁS!$AO$2079</f>
        <v>0</v>
      </c>
      <c r="S136" s="305">
        <f>[1]KIADÁS!$AM$2129</f>
        <v>0</v>
      </c>
      <c r="T136" s="305">
        <f>[1]KIADÁS!$AN$2129</f>
        <v>0</v>
      </c>
      <c r="U136" s="307">
        <f>[1]KIADÁS!$AO$2129</f>
        <v>0</v>
      </c>
      <c r="V136" s="237"/>
      <c r="AR136" s="241"/>
      <c r="AS136" s="241"/>
      <c r="AT136" s="241"/>
      <c r="AU136" s="241"/>
      <c r="AV136" s="241"/>
      <c r="AW136" s="241"/>
      <c r="AX136" s="241"/>
      <c r="AY136" s="241"/>
      <c r="AZ136" s="241"/>
      <c r="CE136" s="241"/>
      <c r="CF136" s="241"/>
      <c r="CG136" s="241"/>
      <c r="CH136" s="241"/>
      <c r="CI136" s="241"/>
      <c r="CJ136" s="241"/>
      <c r="CK136" s="241"/>
      <c r="CL136" s="241"/>
      <c r="CM136" s="241"/>
    </row>
    <row r="137" spans="1:91" x14ac:dyDescent="0.25">
      <c r="A137" s="291">
        <v>5</v>
      </c>
      <c r="B137" s="286" t="s">
        <v>58</v>
      </c>
      <c r="C137" s="303" t="s">
        <v>149</v>
      </c>
      <c r="D137" s="304">
        <f>[1]KIADÁS!$BE$1915-$D$18</f>
        <v>1000000</v>
      </c>
      <c r="E137" s="305">
        <f>[1]KIADÁS!$BF$1915-$E$18</f>
        <v>0</v>
      </c>
      <c r="F137" s="305">
        <f>[1]KIADÁS!$BG$1915-$F$18</f>
        <v>0</v>
      </c>
      <c r="G137" s="305">
        <f>[1]KIADÁS!$BE$1966-$D$18</f>
        <v>0</v>
      </c>
      <c r="H137" s="305">
        <f>[1]KIADÁS!$BF$1966-$E$18</f>
        <v>0</v>
      </c>
      <c r="I137" s="305">
        <f>[1]KIADÁS!$BG$1966-$F$18</f>
        <v>0</v>
      </c>
      <c r="J137" s="305">
        <f>[1]KIADÁS!$BE$1996-$D$18</f>
        <v>0</v>
      </c>
      <c r="K137" s="305">
        <f>[1]KIADÁS!$BF$1996-$E$18</f>
        <v>0</v>
      </c>
      <c r="L137" s="305">
        <f>[1]KIADÁS!$BG$1996-$F$18</f>
        <v>0</v>
      </c>
      <c r="M137" s="305">
        <f>[1]KIADÁS!$BE$2041-$D$18</f>
        <v>1500000</v>
      </c>
      <c r="N137" s="305">
        <f>[1]KIADÁS!$BF$2041-$E$18</f>
        <v>0</v>
      </c>
      <c r="O137" s="305">
        <f>[1]KIADÁS!$BG$2041-$F$18</f>
        <v>0</v>
      </c>
      <c r="P137" s="305">
        <f>[1]KIADÁS!$BE$2079-$D$18</f>
        <v>0</v>
      </c>
      <c r="Q137" s="305">
        <f>[1]KIADÁS!$BF$2079-$E$18</f>
        <v>0</v>
      </c>
      <c r="R137" s="305">
        <f>[1]KIADÁS!$BG$2079-$F$18</f>
        <v>0</v>
      </c>
      <c r="S137" s="305">
        <f>[1]KIADÁS!$BE$2129-$D$18</f>
        <v>0</v>
      </c>
      <c r="T137" s="305">
        <f>[1]KIADÁS!$BF$2129-$E$18</f>
        <v>0</v>
      </c>
      <c r="U137" s="307">
        <f>[1]KIADÁS!$BG$2129-$F$18</f>
        <v>0</v>
      </c>
      <c r="V137" s="237"/>
      <c r="AR137" s="241"/>
      <c r="AS137" s="241"/>
      <c r="AT137" s="241"/>
      <c r="AU137" s="241"/>
      <c r="AV137" s="241"/>
      <c r="AW137" s="241"/>
      <c r="AX137" s="241"/>
      <c r="AY137" s="241"/>
      <c r="AZ137" s="241"/>
      <c r="CE137" s="241"/>
      <c r="CF137" s="241"/>
      <c r="CG137" s="241"/>
      <c r="CH137" s="241"/>
      <c r="CI137" s="241"/>
      <c r="CJ137" s="241"/>
      <c r="CK137" s="241"/>
      <c r="CL137" s="241"/>
      <c r="CM137" s="241"/>
    </row>
    <row r="138" spans="1:91" x14ac:dyDescent="0.25">
      <c r="A138" s="291">
        <v>6</v>
      </c>
      <c r="B138" s="286" t="s">
        <v>98</v>
      </c>
      <c r="C138" s="309" t="s">
        <v>150</v>
      </c>
      <c r="D138" s="304">
        <f>[1]KIADÁS!$CF$1915+[1]KIADÁS!$CI$1915</f>
        <v>0</v>
      </c>
      <c r="E138" s="305">
        <f>[1]KIADÁS!$CG$1915+[1]KIADÁS!$CJ$1915</f>
        <v>0</v>
      </c>
      <c r="F138" s="305">
        <f>[1]KIADÁS!$CH$1915+[1]KIADÁS!$CK$1915</f>
        <v>0</v>
      </c>
      <c r="G138" s="305">
        <f>[1]KIADÁS!$CF$1966+[1]KIADÁS!$CI$1966</f>
        <v>0</v>
      </c>
      <c r="H138" s="305">
        <f>[1]KIADÁS!$CG$1966+[1]KIADÁS!$CJ$1966</f>
        <v>0</v>
      </c>
      <c r="I138" s="305">
        <f>[1]KIADÁS!$CH$1966+[1]KIADÁS!$CK$1966</f>
        <v>0</v>
      </c>
      <c r="J138" s="305">
        <f>[1]KIADÁS!$CF$1996+[1]KIADÁS!$CI$1996</f>
        <v>0</v>
      </c>
      <c r="K138" s="305">
        <f>[1]KIADÁS!$CG$1996+[1]KIADÁS!$CJ$1996</f>
        <v>0</v>
      </c>
      <c r="L138" s="305">
        <f>[1]KIADÁS!$CH$1996+[1]KIADÁS!$CK$1996</f>
        <v>0</v>
      </c>
      <c r="M138" s="305">
        <f>[1]KIADÁS!$CF$2041+[1]KIADÁS!$CI$2041</f>
        <v>0</v>
      </c>
      <c r="N138" s="305">
        <f>[1]KIADÁS!$CG$2041+[1]KIADÁS!$CJ$2041</f>
        <v>0</v>
      </c>
      <c r="O138" s="305">
        <f>[1]KIADÁS!$CH$2041+[1]KIADÁS!$CK$2041</f>
        <v>0</v>
      </c>
      <c r="P138" s="305">
        <f>[1]KIADÁS!$CF$2079+[1]KIADÁS!$CI$2079</f>
        <v>0</v>
      </c>
      <c r="Q138" s="305">
        <f>[1]KIADÁS!$CG$2079+[1]KIADÁS!$CJ$2079</f>
        <v>0</v>
      </c>
      <c r="R138" s="305">
        <f>[1]KIADÁS!$CH$2079+[1]KIADÁS!$CK$2079</f>
        <v>0</v>
      </c>
      <c r="S138" s="305">
        <f>[1]KIADÁS!$CF$2129+[1]KIADÁS!$CI$2129</f>
        <v>0</v>
      </c>
      <c r="T138" s="305">
        <f>[1]KIADÁS!$CG$2129+[1]KIADÁS!$CJ$2129</f>
        <v>0</v>
      </c>
      <c r="U138" s="307">
        <f>[1]KIADÁS!$CH$2129+[1]KIADÁS!$CK$2129</f>
        <v>0</v>
      </c>
      <c r="V138" s="237"/>
      <c r="AR138" s="241"/>
      <c r="AS138" s="241"/>
      <c r="AT138" s="241"/>
      <c r="AU138" s="241"/>
      <c r="AV138" s="241"/>
      <c r="AW138" s="241"/>
      <c r="AX138" s="241"/>
      <c r="AY138" s="241"/>
      <c r="AZ138" s="241"/>
      <c r="CE138" s="241"/>
      <c r="CF138" s="241"/>
      <c r="CG138" s="241"/>
      <c r="CH138" s="241"/>
      <c r="CI138" s="241"/>
      <c r="CJ138" s="241"/>
      <c r="CK138" s="241"/>
      <c r="CL138" s="241"/>
      <c r="CM138" s="241"/>
    </row>
    <row r="139" spans="1:91" x14ac:dyDescent="0.25">
      <c r="A139" s="292"/>
      <c r="B139" s="288" t="s">
        <v>59</v>
      </c>
      <c r="C139" s="310"/>
      <c r="D139" s="311">
        <f>SUM(D133:D137)</f>
        <v>29531000</v>
      </c>
      <c r="E139" s="312">
        <f t="shared" ref="E139:F139" si="156">SUM(E133:E137)</f>
        <v>0</v>
      </c>
      <c r="F139" s="312">
        <f t="shared" si="156"/>
        <v>0</v>
      </c>
      <c r="G139" s="312">
        <f>SUM(G133:G137)</f>
        <v>0</v>
      </c>
      <c r="H139" s="312">
        <f t="shared" ref="H139:I139" si="157">SUM(H133:H137)</f>
        <v>0</v>
      </c>
      <c r="I139" s="312">
        <f t="shared" si="157"/>
        <v>0</v>
      </c>
      <c r="J139" s="312">
        <f>SUM(J133:J137)</f>
        <v>0</v>
      </c>
      <c r="K139" s="312">
        <f t="shared" ref="K139:L139" si="158">SUM(K133:K137)</f>
        <v>0</v>
      </c>
      <c r="L139" s="312">
        <f t="shared" si="158"/>
        <v>0</v>
      </c>
      <c r="M139" s="312">
        <f>SUM(M133:M137)</f>
        <v>1500000</v>
      </c>
      <c r="N139" s="312">
        <f t="shared" ref="N139:O139" si="159">SUM(N133:N137)</f>
        <v>0</v>
      </c>
      <c r="O139" s="312">
        <f t="shared" si="159"/>
        <v>0</v>
      </c>
      <c r="P139" s="312">
        <f>SUM(P133:P137)</f>
        <v>0</v>
      </c>
      <c r="Q139" s="312">
        <f t="shared" ref="Q139:R139" si="160">SUM(Q133:Q137)</f>
        <v>9240520</v>
      </c>
      <c r="R139" s="312">
        <f t="shared" si="160"/>
        <v>0</v>
      </c>
      <c r="S139" s="312">
        <f>SUM(S133:S137)</f>
        <v>0</v>
      </c>
      <c r="T139" s="312">
        <f t="shared" ref="T139:U139" si="161">SUM(T133:T137)</f>
        <v>62000</v>
      </c>
      <c r="U139" s="314">
        <f t="shared" si="161"/>
        <v>0</v>
      </c>
      <c r="V139" s="237"/>
      <c r="AR139" s="241"/>
      <c r="AS139" s="241"/>
      <c r="AT139" s="241"/>
      <c r="AU139" s="241"/>
      <c r="AV139" s="241"/>
      <c r="AW139" s="241"/>
      <c r="AX139" s="241"/>
      <c r="AY139" s="241"/>
      <c r="AZ139" s="241"/>
      <c r="CE139" s="241"/>
      <c r="CF139" s="241"/>
      <c r="CG139" s="241"/>
      <c r="CH139" s="241"/>
      <c r="CI139" s="241"/>
      <c r="CJ139" s="241"/>
      <c r="CK139" s="241"/>
      <c r="CL139" s="241"/>
      <c r="CM139" s="241"/>
    </row>
    <row r="140" spans="1:91" ht="23.25" x14ac:dyDescent="0.25">
      <c r="A140" s="291" t="s">
        <v>82</v>
      </c>
      <c r="B140" s="286" t="s">
        <v>62</v>
      </c>
      <c r="C140" s="303"/>
      <c r="D140" s="1144"/>
      <c r="E140" s="1142"/>
      <c r="F140" s="1142"/>
      <c r="G140" s="1142"/>
      <c r="H140" s="1142"/>
      <c r="I140" s="1142"/>
      <c r="J140" s="1142"/>
      <c r="K140" s="1142"/>
      <c r="L140" s="1142"/>
      <c r="M140" s="1142"/>
      <c r="N140" s="1142"/>
      <c r="O140" s="1142"/>
      <c r="P140" s="1142"/>
      <c r="Q140" s="1142"/>
      <c r="R140" s="1142"/>
      <c r="S140" s="1142"/>
      <c r="T140" s="1142"/>
      <c r="U140" s="1143"/>
      <c r="V140" s="237"/>
      <c r="AR140" s="241"/>
      <c r="AS140" s="241"/>
      <c r="AT140" s="241"/>
      <c r="AU140" s="241"/>
      <c r="AV140" s="241"/>
      <c r="AW140" s="241"/>
      <c r="AX140" s="241"/>
      <c r="AY140" s="241"/>
      <c r="AZ140" s="241"/>
      <c r="CE140" s="241"/>
      <c r="CF140" s="241"/>
      <c r="CG140" s="241"/>
      <c r="CH140" s="241"/>
      <c r="CI140" s="241"/>
      <c r="CJ140" s="241"/>
      <c r="CK140" s="241"/>
      <c r="CL140" s="241"/>
      <c r="CM140" s="241"/>
    </row>
    <row r="141" spans="1:91" x14ac:dyDescent="0.25">
      <c r="A141" s="291">
        <v>7</v>
      </c>
      <c r="B141" s="286" t="s">
        <v>64</v>
      </c>
      <c r="C141" s="303" t="s">
        <v>151</v>
      </c>
      <c r="D141" s="304">
        <f>[1]KIADÁS!$CO$1915</f>
        <v>0</v>
      </c>
      <c r="E141" s="305">
        <f>[1]KIADÁS!$CP$1915</f>
        <v>0</v>
      </c>
      <c r="F141" s="305">
        <f>[1]KIADÁS!$CQ$1915</f>
        <v>0</v>
      </c>
      <c r="G141" s="305">
        <f>[1]KIADÁS!$CO$1966</f>
        <v>0</v>
      </c>
      <c r="H141" s="305">
        <f>[1]KIADÁS!$CP$1966</f>
        <v>0</v>
      </c>
      <c r="I141" s="305">
        <f>[1]KIADÁS!$CQ$1966</f>
        <v>0</v>
      </c>
      <c r="J141" s="305">
        <f>[1]KIADÁS!$CO$1996</f>
        <v>0</v>
      </c>
      <c r="K141" s="305">
        <f>[1]KIADÁS!$CP$1996</f>
        <v>0</v>
      </c>
      <c r="L141" s="305">
        <f>[1]KIADÁS!$CQ$1996</f>
        <v>0</v>
      </c>
      <c r="M141" s="305">
        <f>[1]KIADÁS!$CO$2041</f>
        <v>0</v>
      </c>
      <c r="N141" s="305">
        <f>[1]KIADÁS!$CP$2041</f>
        <v>0</v>
      </c>
      <c r="O141" s="305">
        <f>[1]KIADÁS!$CQ$2041</f>
        <v>0</v>
      </c>
      <c r="P141" s="305">
        <f>[1]KIADÁS!$CO$2079</f>
        <v>0</v>
      </c>
      <c r="Q141" s="305">
        <f>[1]KIADÁS!$CP$2079</f>
        <v>0</v>
      </c>
      <c r="R141" s="305">
        <f>[1]KIADÁS!$CQ$2079</f>
        <v>0</v>
      </c>
      <c r="S141" s="305">
        <f>[1]KIADÁS!$CO$2129</f>
        <v>0</v>
      </c>
      <c r="T141" s="305">
        <f>[1]KIADÁS!$CP$2129</f>
        <v>3938000</v>
      </c>
      <c r="U141" s="307">
        <f>[1]KIADÁS!$CQ$2129</f>
        <v>0</v>
      </c>
      <c r="V141" s="237"/>
      <c r="AR141" s="241"/>
      <c r="AS141" s="241"/>
      <c r="AT141" s="241"/>
      <c r="AU141" s="241"/>
      <c r="AV141" s="241"/>
      <c r="AW141" s="241"/>
      <c r="AX141" s="241"/>
      <c r="AY141" s="241"/>
      <c r="AZ141" s="241"/>
      <c r="CE141" s="241"/>
      <c r="CF141" s="241"/>
      <c r="CG141" s="241"/>
      <c r="CH141" s="241"/>
      <c r="CI141" s="241"/>
      <c r="CJ141" s="241"/>
      <c r="CK141" s="241"/>
      <c r="CL141" s="241"/>
      <c r="CM141" s="241"/>
    </row>
    <row r="142" spans="1:91" x14ac:dyDescent="0.25">
      <c r="A142" s="291">
        <v>8</v>
      </c>
      <c r="B142" s="286" t="s">
        <v>65</v>
      </c>
      <c r="C142" s="303" t="s">
        <v>152</v>
      </c>
      <c r="D142" s="304">
        <f>[1]KIADÁS!$CR$1915</f>
        <v>0</v>
      </c>
      <c r="E142" s="305">
        <f>[1]KIADÁS!$CS$1915</f>
        <v>0</v>
      </c>
      <c r="F142" s="305">
        <f>[1]KIADÁS!$CT$1915</f>
        <v>0</v>
      </c>
      <c r="G142" s="305">
        <f>[1]KIADÁS!$CR$1966</f>
        <v>0</v>
      </c>
      <c r="H142" s="305">
        <f>[1]KIADÁS!$CS$1966</f>
        <v>0</v>
      </c>
      <c r="I142" s="305">
        <f>[1]KIADÁS!$CT$1966</f>
        <v>0</v>
      </c>
      <c r="J142" s="305">
        <f>[1]KIADÁS!$CR$1996</f>
        <v>0</v>
      </c>
      <c r="K142" s="305">
        <f>[1]KIADÁS!$CS$1996</f>
        <v>0</v>
      </c>
      <c r="L142" s="305">
        <f>[1]KIADÁS!$CT$1996</f>
        <v>0</v>
      </c>
      <c r="M142" s="305">
        <f>[1]KIADÁS!$CR$2041</f>
        <v>0</v>
      </c>
      <c r="N142" s="305">
        <f>[1]KIADÁS!$CS$2041</f>
        <v>0</v>
      </c>
      <c r="O142" s="305">
        <f>[1]KIADÁS!$CT$2041</f>
        <v>0</v>
      </c>
      <c r="P142" s="305">
        <f>[1]KIADÁS!$CR$2079</f>
        <v>0</v>
      </c>
      <c r="Q142" s="305">
        <f>[1]KIADÁS!$CS$2079</f>
        <v>0</v>
      </c>
      <c r="R142" s="305">
        <f>[1]KIADÁS!$CT$2079</f>
        <v>0</v>
      </c>
      <c r="S142" s="305">
        <f>[1]KIADÁS!$CR$2129</f>
        <v>0</v>
      </c>
      <c r="T142" s="305">
        <f>[1]KIADÁS!$CS$2129</f>
        <v>0</v>
      </c>
      <c r="U142" s="307">
        <f>[1]KIADÁS!$CT$2129</f>
        <v>0</v>
      </c>
      <c r="V142" s="237"/>
      <c r="AR142" s="241"/>
      <c r="AS142" s="241"/>
      <c r="AT142" s="241"/>
      <c r="AU142" s="241"/>
      <c r="AV142" s="241"/>
      <c r="AW142" s="241"/>
      <c r="AX142" s="241"/>
      <c r="AY142" s="241"/>
      <c r="AZ142" s="241"/>
      <c r="CE142" s="241"/>
      <c r="CF142" s="241"/>
      <c r="CG142" s="241"/>
      <c r="CH142" s="241"/>
      <c r="CI142" s="241"/>
      <c r="CJ142" s="241"/>
      <c r="CK142" s="241"/>
      <c r="CL142" s="241"/>
      <c r="CM142" s="241"/>
    </row>
    <row r="143" spans="1:91" x14ac:dyDescent="0.25">
      <c r="A143" s="291">
        <v>9</v>
      </c>
      <c r="B143" s="286" t="s">
        <v>66</v>
      </c>
      <c r="C143" s="303" t="s">
        <v>153</v>
      </c>
      <c r="D143" s="304">
        <f>[1]KIADÁS!$CU$1915</f>
        <v>0</v>
      </c>
      <c r="E143" s="305">
        <f>[1]KIADÁS!$CV$1915</f>
        <v>0</v>
      </c>
      <c r="F143" s="305">
        <f>[1]KIADÁS!$CW$1915</f>
        <v>0</v>
      </c>
      <c r="G143" s="305">
        <f>[1]KIADÁS!$CU$1966</f>
        <v>0</v>
      </c>
      <c r="H143" s="305">
        <f>[1]KIADÁS!$CV$1966</f>
        <v>0</v>
      </c>
      <c r="I143" s="305">
        <f>[1]KIADÁS!$CW$1966</f>
        <v>0</v>
      </c>
      <c r="J143" s="305">
        <f>[1]KIADÁS!$CU$1996</f>
        <v>0</v>
      </c>
      <c r="K143" s="305">
        <f>[1]KIADÁS!$CV$1996</f>
        <v>0</v>
      </c>
      <c r="L143" s="305">
        <f>[1]KIADÁS!$CW$1996</f>
        <v>0</v>
      </c>
      <c r="M143" s="305">
        <f>[1]KIADÁS!$CU$2041</f>
        <v>0</v>
      </c>
      <c r="N143" s="305">
        <f>[1]KIADÁS!$CV$2041</f>
        <v>0</v>
      </c>
      <c r="O143" s="305">
        <f>[1]KIADÁS!$CW$2041</f>
        <v>0</v>
      </c>
      <c r="P143" s="305">
        <f>[1]KIADÁS!$CU$2079</f>
        <v>0</v>
      </c>
      <c r="Q143" s="305">
        <f>[1]KIADÁS!$CV$2079</f>
        <v>0</v>
      </c>
      <c r="R143" s="305">
        <f>[1]KIADÁS!$CW$2079</f>
        <v>0</v>
      </c>
      <c r="S143" s="305">
        <f>[1]KIADÁS!$CU$2129</f>
        <v>0</v>
      </c>
      <c r="T143" s="305">
        <f>[1]KIADÁS!$CV$2129</f>
        <v>0</v>
      </c>
      <c r="U143" s="307">
        <f>[1]KIADÁS!$CW$2129</f>
        <v>0</v>
      </c>
      <c r="V143" s="237"/>
      <c r="AR143" s="241"/>
      <c r="AS143" s="241"/>
      <c r="AT143" s="241"/>
      <c r="AU143" s="241"/>
      <c r="AV143" s="241"/>
      <c r="AW143" s="241"/>
      <c r="AX143" s="241"/>
      <c r="AY143" s="241"/>
      <c r="AZ143" s="241"/>
      <c r="CE143" s="241"/>
      <c r="CF143" s="241"/>
      <c r="CG143" s="241"/>
      <c r="CH143" s="241"/>
      <c r="CI143" s="241"/>
      <c r="CJ143" s="241"/>
      <c r="CK143" s="241"/>
      <c r="CL143" s="241"/>
      <c r="CM143" s="241"/>
    </row>
    <row r="144" spans="1:91" x14ac:dyDescent="0.25">
      <c r="A144" s="291">
        <v>10</v>
      </c>
      <c r="B144" s="286" t="s">
        <v>15</v>
      </c>
      <c r="C144" s="303" t="s">
        <v>150</v>
      </c>
      <c r="D144" s="304">
        <f>[1]KIADÁS!$CL$1915</f>
        <v>0</v>
      </c>
      <c r="E144" s="305">
        <f>[1]KIADÁS!$CM$1915</f>
        <v>0</v>
      </c>
      <c r="F144" s="305">
        <f>[1]KIADÁS!$CN$1915</f>
        <v>0</v>
      </c>
      <c r="G144" s="305">
        <f>[1]KIADÁS!$CL$1966</f>
        <v>0</v>
      </c>
      <c r="H144" s="305">
        <f>[1]KIADÁS!$CM$1966</f>
        <v>0</v>
      </c>
      <c r="I144" s="305">
        <f>[1]KIADÁS!$CN$1966</f>
        <v>0</v>
      </c>
      <c r="J144" s="305">
        <f>[1]KIADÁS!$CL$1996</f>
        <v>0</v>
      </c>
      <c r="K144" s="305">
        <f>[1]KIADÁS!$CM$1996</f>
        <v>0</v>
      </c>
      <c r="L144" s="305">
        <f>[1]KIADÁS!$CN$1996</f>
        <v>0</v>
      </c>
      <c r="M144" s="305">
        <f>[1]KIADÁS!$CL$2041</f>
        <v>0</v>
      </c>
      <c r="N144" s="305">
        <f>[1]KIADÁS!$CM$2041</f>
        <v>0</v>
      </c>
      <c r="O144" s="305">
        <f>[1]KIADÁS!$CN$2041</f>
        <v>0</v>
      </c>
      <c r="P144" s="305">
        <f>[1]KIADÁS!$CL$2079</f>
        <v>0</v>
      </c>
      <c r="Q144" s="305">
        <f>[1]KIADÁS!$CM$2079</f>
        <v>0</v>
      </c>
      <c r="R144" s="305">
        <f>[1]KIADÁS!$CN$2079</f>
        <v>0</v>
      </c>
      <c r="S144" s="305">
        <f>[1]KIADÁS!$CL$2129</f>
        <v>0</v>
      </c>
      <c r="T144" s="305">
        <f>[1]KIADÁS!$CM$2129</f>
        <v>0</v>
      </c>
      <c r="U144" s="307">
        <f>[1]KIADÁS!$CN$2129</f>
        <v>0</v>
      </c>
      <c r="V144" s="237"/>
      <c r="AR144" s="241"/>
      <c r="AS144" s="241"/>
      <c r="AT144" s="241"/>
      <c r="AU144" s="241"/>
      <c r="AV144" s="241"/>
      <c r="AW144" s="241"/>
      <c r="AX144" s="241"/>
      <c r="AY144" s="241"/>
      <c r="AZ144" s="241"/>
      <c r="CE144" s="241"/>
      <c r="CF144" s="241"/>
      <c r="CG144" s="241"/>
      <c r="CH144" s="241"/>
      <c r="CI144" s="241"/>
      <c r="CJ144" s="241"/>
      <c r="CK144" s="241"/>
      <c r="CL144" s="241"/>
      <c r="CM144" s="241"/>
    </row>
    <row r="145" spans="1:91" x14ac:dyDescent="0.25">
      <c r="A145" s="292"/>
      <c r="B145" s="288" t="s">
        <v>67</v>
      </c>
      <c r="C145" s="310"/>
      <c r="D145" s="311">
        <f>SUM(D141,D142,D143,D144)</f>
        <v>0</v>
      </c>
      <c r="E145" s="312">
        <f t="shared" ref="E145:F145" si="162">SUM(E141,E142,E143,E144)</f>
        <v>0</v>
      </c>
      <c r="F145" s="312">
        <f t="shared" si="162"/>
        <v>0</v>
      </c>
      <c r="G145" s="312">
        <f>SUM(G141,G142,G143,G144)</f>
        <v>0</v>
      </c>
      <c r="H145" s="312">
        <f t="shared" ref="H145:I145" si="163">SUM(H141,H142,H143,H144)</f>
        <v>0</v>
      </c>
      <c r="I145" s="312">
        <f t="shared" si="163"/>
        <v>0</v>
      </c>
      <c r="J145" s="312">
        <f>SUM(J141,J142,J143,J144)</f>
        <v>0</v>
      </c>
      <c r="K145" s="312">
        <f t="shared" ref="K145:L145" si="164">SUM(K141,K142,K143,K144)</f>
        <v>0</v>
      </c>
      <c r="L145" s="312">
        <f t="shared" si="164"/>
        <v>0</v>
      </c>
      <c r="M145" s="312">
        <f>SUM(M141,M142,M143,M144)</f>
        <v>0</v>
      </c>
      <c r="N145" s="312">
        <f t="shared" ref="N145:O145" si="165">SUM(N141,N142,N143,N144)</f>
        <v>0</v>
      </c>
      <c r="O145" s="312">
        <f t="shared" si="165"/>
        <v>0</v>
      </c>
      <c r="P145" s="312">
        <f>SUM(P141,P142,P143,P144)</f>
        <v>0</v>
      </c>
      <c r="Q145" s="312">
        <f t="shared" ref="Q145:R145" si="166">SUM(Q141,Q142,Q143,Q144)</f>
        <v>0</v>
      </c>
      <c r="R145" s="312">
        <f t="shared" si="166"/>
        <v>0</v>
      </c>
      <c r="S145" s="312">
        <f>SUM(S141,S142,S143,S144)</f>
        <v>0</v>
      </c>
      <c r="T145" s="312">
        <f t="shared" ref="T145:U145" si="167">SUM(T141,T142,T143,T144)</f>
        <v>3938000</v>
      </c>
      <c r="U145" s="314">
        <f t="shared" si="167"/>
        <v>0</v>
      </c>
      <c r="V145" s="237"/>
      <c r="AR145" s="241"/>
      <c r="AS145" s="241"/>
      <c r="AT145" s="241"/>
      <c r="AU145" s="241"/>
      <c r="AV145" s="241"/>
      <c r="AW145" s="241"/>
      <c r="AX145" s="241"/>
      <c r="AY145" s="241"/>
      <c r="AZ145" s="241"/>
      <c r="CE145" s="241"/>
      <c r="CF145" s="241"/>
      <c r="CG145" s="241"/>
      <c r="CH145" s="241"/>
      <c r="CI145" s="241"/>
      <c r="CJ145" s="241"/>
      <c r="CK145" s="241"/>
      <c r="CL145" s="241"/>
      <c r="CM145" s="241"/>
    </row>
    <row r="146" spans="1:91" ht="23.25" x14ac:dyDescent="0.25">
      <c r="A146" s="291" t="s">
        <v>83</v>
      </c>
      <c r="B146" s="286" t="s">
        <v>84</v>
      </c>
      <c r="C146" s="302"/>
      <c r="D146" s="1144"/>
      <c r="E146" s="1142"/>
      <c r="F146" s="1142"/>
      <c r="G146" s="1142"/>
      <c r="H146" s="1142"/>
      <c r="I146" s="1142"/>
      <c r="J146" s="1142"/>
      <c r="K146" s="1142"/>
      <c r="L146" s="1142"/>
      <c r="M146" s="1142"/>
      <c r="N146" s="1142"/>
      <c r="O146" s="1142"/>
      <c r="P146" s="1142"/>
      <c r="Q146" s="1142"/>
      <c r="R146" s="1142"/>
      <c r="S146" s="1142"/>
      <c r="T146" s="1142"/>
      <c r="U146" s="1143"/>
      <c r="V146" s="237"/>
      <c r="AR146" s="241"/>
      <c r="AS146" s="241"/>
      <c r="AT146" s="241"/>
      <c r="AU146" s="241"/>
      <c r="AV146" s="241"/>
      <c r="AW146" s="241"/>
      <c r="AX146" s="241"/>
      <c r="AY146" s="241"/>
      <c r="AZ146" s="241"/>
      <c r="BA146" s="241"/>
      <c r="BB146" s="241"/>
      <c r="BC146" s="241"/>
      <c r="BD146" s="241"/>
      <c r="BE146" s="241"/>
      <c r="BF146" s="241"/>
      <c r="BG146" s="241"/>
      <c r="BH146" s="241"/>
      <c r="BI146" s="241"/>
    </row>
    <row r="147" spans="1:91" x14ac:dyDescent="0.25">
      <c r="A147" s="291">
        <v>11</v>
      </c>
      <c r="B147" s="286" t="s">
        <v>162</v>
      </c>
      <c r="C147" s="303" t="s">
        <v>140</v>
      </c>
      <c r="D147" s="304">
        <f>[1]KIADÁS!$EE$1915</f>
        <v>0</v>
      </c>
      <c r="E147" s="305">
        <f>[1]KIADÁS!$EF$1915</f>
        <v>0</v>
      </c>
      <c r="F147" s="305">
        <f>[1]KIADÁS!$EG$1915</f>
        <v>0</v>
      </c>
      <c r="G147" s="305">
        <f>[1]KIADÁS!$EE$1966</f>
        <v>0</v>
      </c>
      <c r="H147" s="305">
        <f>[1]KIADÁS!$EF$1966</f>
        <v>0</v>
      </c>
      <c r="I147" s="305">
        <f>[1]KIADÁS!$EG$1966</f>
        <v>0</v>
      </c>
      <c r="J147" s="305">
        <f>[1]KIADÁS!$EE$1996</f>
        <v>0</v>
      </c>
      <c r="K147" s="305">
        <f>[1]KIADÁS!$EF$1996</f>
        <v>0</v>
      </c>
      <c r="L147" s="305">
        <f>[1]KIADÁS!$EG$1996</f>
        <v>0</v>
      </c>
      <c r="M147" s="305">
        <f>[1]KIADÁS!$EE$2041</f>
        <v>0</v>
      </c>
      <c r="N147" s="305">
        <f>[1]KIADÁS!$EF$2041</f>
        <v>0</v>
      </c>
      <c r="O147" s="305">
        <f>[1]KIADÁS!$EG$2041</f>
        <v>0</v>
      </c>
      <c r="P147" s="305">
        <f>[1]KIADÁS!$EE$2079</f>
        <v>0</v>
      </c>
      <c r="Q147" s="305">
        <f>[1]KIADÁS!$EF$2079</f>
        <v>0</v>
      </c>
      <c r="R147" s="305">
        <f>[1]KIADÁS!$EG$2079</f>
        <v>0</v>
      </c>
      <c r="S147" s="305">
        <f>[1]KIADÁS!$EE$2129</f>
        <v>0</v>
      </c>
      <c r="T147" s="305">
        <f>[1]KIADÁS!$EF$2129</f>
        <v>0</v>
      </c>
      <c r="U147" s="307">
        <f>[1]KIADÁS!$EG$2129</f>
        <v>0</v>
      </c>
      <c r="V147" s="237"/>
      <c r="AR147" s="241"/>
      <c r="AS147" s="241"/>
      <c r="AT147" s="241"/>
      <c r="AU147" s="241"/>
      <c r="AV147" s="241"/>
      <c r="AW147" s="241"/>
      <c r="AX147" s="241"/>
      <c r="AY147" s="241"/>
      <c r="AZ147" s="241"/>
      <c r="BA147" s="241"/>
      <c r="BB147" s="241"/>
      <c r="BC147" s="241"/>
      <c r="BD147" s="241"/>
      <c r="BE147" s="241"/>
      <c r="BF147" s="241"/>
      <c r="BG147" s="241"/>
      <c r="BH147" s="241"/>
      <c r="BI147" s="241"/>
    </row>
    <row r="148" spans="1:91" x14ac:dyDescent="0.25">
      <c r="A148" s="291">
        <v>12</v>
      </c>
      <c r="B148" s="286" t="s">
        <v>76</v>
      </c>
      <c r="C148" s="303" t="s">
        <v>141</v>
      </c>
      <c r="D148" s="304">
        <f>[1]KIADÁS!$EB$1915</f>
        <v>0</v>
      </c>
      <c r="E148" s="305">
        <f>[1]KIADÁS!$EC$1915</f>
        <v>0</v>
      </c>
      <c r="F148" s="305">
        <f>[1]KIADÁS!$ED$1915</f>
        <v>0</v>
      </c>
      <c r="G148" s="305">
        <f>[1]KIADÁS!$EB$1966</f>
        <v>0</v>
      </c>
      <c r="H148" s="305">
        <f>[1]KIADÁS!$EC$1966</f>
        <v>0</v>
      </c>
      <c r="I148" s="305">
        <f>[1]KIADÁS!$ED$1966</f>
        <v>0</v>
      </c>
      <c r="J148" s="305">
        <f>[1]KIADÁS!$EB$1996</f>
        <v>0</v>
      </c>
      <c r="K148" s="305">
        <f>[1]KIADÁS!$EC$1996</f>
        <v>0</v>
      </c>
      <c r="L148" s="305">
        <f>[1]KIADÁS!$ED$1996</f>
        <v>0</v>
      </c>
      <c r="M148" s="305">
        <f>[1]KIADÁS!$EB$2041</f>
        <v>0</v>
      </c>
      <c r="N148" s="305">
        <f>[1]KIADÁS!$EC$2041</f>
        <v>0</v>
      </c>
      <c r="O148" s="305">
        <f>[1]KIADÁS!$ED$2041</f>
        <v>0</v>
      </c>
      <c r="P148" s="305">
        <f>[1]KIADÁS!$EB$2079</f>
        <v>0</v>
      </c>
      <c r="Q148" s="305">
        <f>[1]KIADÁS!$EC$2079</f>
        <v>0</v>
      </c>
      <c r="R148" s="305">
        <f>[1]KIADÁS!$ED$2079</f>
        <v>0</v>
      </c>
      <c r="S148" s="305">
        <f>[1]KIADÁS!$EB$2129</f>
        <v>0</v>
      </c>
      <c r="T148" s="305">
        <f>[1]KIADÁS!$EC$2129</f>
        <v>0</v>
      </c>
      <c r="U148" s="307">
        <f>[1]KIADÁS!$ED$2129</f>
        <v>0</v>
      </c>
      <c r="V148" s="241"/>
      <c r="W148" s="241"/>
      <c r="X148" s="241"/>
      <c r="Y148" s="241"/>
      <c r="Z148" s="241"/>
      <c r="AA148" s="241"/>
      <c r="AB148" s="241"/>
      <c r="AC148" s="241"/>
      <c r="AD148" s="241"/>
      <c r="AH148" s="241"/>
      <c r="AI148" s="241"/>
      <c r="AJ148" s="241"/>
      <c r="AK148" s="241"/>
      <c r="AL148" s="241"/>
      <c r="AM148" s="241"/>
      <c r="AN148" s="241"/>
      <c r="AO148" s="241"/>
      <c r="AP148" s="241"/>
      <c r="AQ148" s="241"/>
      <c r="AR148" s="241"/>
      <c r="AS148" s="241"/>
      <c r="AT148" s="241"/>
      <c r="AU148" s="241"/>
      <c r="AV148" s="241"/>
      <c r="AW148" s="241"/>
      <c r="AX148" s="241"/>
      <c r="AY148" s="241"/>
      <c r="AZ148" s="241"/>
      <c r="BA148" s="241"/>
      <c r="BB148" s="241"/>
      <c r="BC148" s="241"/>
      <c r="BD148" s="241"/>
      <c r="BE148" s="241"/>
      <c r="BF148" s="241"/>
      <c r="BG148" s="241"/>
      <c r="BH148" s="241"/>
      <c r="BI148" s="241"/>
    </row>
    <row r="149" spans="1:91" ht="23.25" x14ac:dyDescent="0.25">
      <c r="A149" s="291">
        <v>13</v>
      </c>
      <c r="B149" s="286" t="s">
        <v>156</v>
      </c>
      <c r="C149" s="309" t="s">
        <v>143</v>
      </c>
      <c r="D149" s="304">
        <f>[1]KIADÁS!$EK$1915</f>
        <v>0</v>
      </c>
      <c r="E149" s="305">
        <f>[1]KIADÁS!$EL$1915</f>
        <v>0</v>
      </c>
      <c r="F149" s="305">
        <f>[1]KIADÁS!$EM$1915</f>
        <v>0</v>
      </c>
      <c r="G149" s="305">
        <f>[1]KIADÁS!$EK$1966</f>
        <v>0</v>
      </c>
      <c r="H149" s="305">
        <f>[1]KIADÁS!$EL$1966</f>
        <v>0</v>
      </c>
      <c r="I149" s="305">
        <f>[1]KIADÁS!$EM$1966</f>
        <v>0</v>
      </c>
      <c r="J149" s="305">
        <f>[1]KIADÁS!$EK$1996</f>
        <v>19917000</v>
      </c>
      <c r="K149" s="305">
        <f>[1]KIADÁS!$EL$1996</f>
        <v>0</v>
      </c>
      <c r="L149" s="305">
        <f>[1]KIADÁS!$EM$1996</f>
        <v>0</v>
      </c>
      <c r="M149" s="305">
        <f>[1]KIADÁS!$EK$2041</f>
        <v>0</v>
      </c>
      <c r="N149" s="305">
        <f>[1]KIADÁS!$EL$2041</f>
        <v>0</v>
      </c>
      <c r="O149" s="305">
        <f>[1]KIADÁS!$EM$2041</f>
        <v>0</v>
      </c>
      <c r="P149" s="305">
        <f>[1]KIADÁS!$EK$2079</f>
        <v>0</v>
      </c>
      <c r="Q149" s="305">
        <f>[1]KIADÁS!$EL$2079</f>
        <v>0</v>
      </c>
      <c r="R149" s="305">
        <f>[1]KIADÁS!$EM$2079</f>
        <v>0</v>
      </c>
      <c r="S149" s="305">
        <f>[1]KIADÁS!$EK$2129</f>
        <v>0</v>
      </c>
      <c r="T149" s="305">
        <f>[1]KIADÁS!$EL$2129</f>
        <v>0</v>
      </c>
      <c r="U149" s="307">
        <f>[1]KIADÁS!$EM$2129</f>
        <v>0</v>
      </c>
      <c r="V149" s="241"/>
      <c r="W149" s="241"/>
      <c r="X149" s="241"/>
      <c r="Y149" s="241"/>
      <c r="Z149" s="241"/>
      <c r="AA149" s="241"/>
      <c r="AB149" s="241"/>
      <c r="AC149" s="241"/>
      <c r="AD149" s="241"/>
      <c r="AH149" s="241"/>
      <c r="AI149" s="241"/>
      <c r="AJ149" s="241"/>
      <c r="AK149" s="241"/>
      <c r="AL149" s="241"/>
      <c r="AM149" s="241"/>
      <c r="AN149" s="241"/>
      <c r="AO149" s="241"/>
      <c r="AP149" s="241"/>
      <c r="AQ149" s="241"/>
      <c r="AR149" s="241"/>
      <c r="AS149" s="241"/>
      <c r="AT149" s="241"/>
      <c r="AU149" s="241"/>
      <c r="AV149" s="241"/>
      <c r="AW149" s="241"/>
      <c r="AX149" s="241"/>
      <c r="AY149" s="241"/>
      <c r="AZ149" s="241"/>
      <c r="BA149" s="241"/>
      <c r="BB149" s="241"/>
      <c r="BC149" s="241"/>
      <c r="BD149" s="241"/>
      <c r="BE149" s="241"/>
      <c r="BF149" s="241"/>
      <c r="BG149" s="241"/>
      <c r="BH149" s="241"/>
      <c r="BI149" s="241"/>
    </row>
    <row r="150" spans="1:91" ht="22.5" x14ac:dyDescent="0.25">
      <c r="A150" s="292"/>
      <c r="B150" s="288" t="s">
        <v>96</v>
      </c>
      <c r="C150" s="315"/>
      <c r="D150" s="311">
        <f>SUM(D147,D148,D149)</f>
        <v>0</v>
      </c>
      <c r="E150" s="312">
        <f t="shared" ref="E150:U150" si="168">SUM(E147,E148,E149)</f>
        <v>0</v>
      </c>
      <c r="F150" s="312">
        <f t="shared" si="168"/>
        <v>0</v>
      </c>
      <c r="G150" s="312">
        <f t="shared" ref="G150:I150" si="169">SUM(G147,G148,G149)</f>
        <v>0</v>
      </c>
      <c r="H150" s="312">
        <f t="shared" si="169"/>
        <v>0</v>
      </c>
      <c r="I150" s="312">
        <f t="shared" si="169"/>
        <v>0</v>
      </c>
      <c r="J150" s="312">
        <f t="shared" si="168"/>
        <v>19917000</v>
      </c>
      <c r="K150" s="312">
        <f t="shared" si="168"/>
        <v>0</v>
      </c>
      <c r="L150" s="312">
        <f t="shared" si="168"/>
        <v>0</v>
      </c>
      <c r="M150" s="312">
        <f t="shared" si="168"/>
        <v>0</v>
      </c>
      <c r="N150" s="312">
        <f t="shared" si="168"/>
        <v>0</v>
      </c>
      <c r="O150" s="312">
        <f t="shared" si="168"/>
        <v>0</v>
      </c>
      <c r="P150" s="312">
        <f t="shared" si="168"/>
        <v>0</v>
      </c>
      <c r="Q150" s="312">
        <f t="shared" si="168"/>
        <v>0</v>
      </c>
      <c r="R150" s="312">
        <f t="shared" si="168"/>
        <v>0</v>
      </c>
      <c r="S150" s="312">
        <f t="shared" si="168"/>
        <v>0</v>
      </c>
      <c r="T150" s="312">
        <f t="shared" si="168"/>
        <v>0</v>
      </c>
      <c r="U150" s="314">
        <f t="shared" si="168"/>
        <v>0</v>
      </c>
      <c r="V150" s="241"/>
      <c r="W150" s="241"/>
      <c r="X150" s="241"/>
      <c r="Y150" s="241"/>
      <c r="Z150" s="241"/>
      <c r="AA150" s="241"/>
      <c r="AB150" s="241"/>
      <c r="AC150" s="241"/>
      <c r="AD150" s="241"/>
      <c r="AH150" s="241"/>
      <c r="AI150" s="241"/>
      <c r="AJ150" s="241"/>
      <c r="AK150" s="241"/>
      <c r="AL150" s="241"/>
      <c r="AM150" s="241"/>
      <c r="AN150" s="241"/>
      <c r="AO150" s="241"/>
      <c r="AP150" s="241"/>
      <c r="AQ150" s="241"/>
      <c r="AR150" s="241"/>
      <c r="AS150" s="241"/>
      <c r="AT150" s="241"/>
      <c r="AU150" s="241"/>
      <c r="AV150" s="241"/>
      <c r="AW150" s="241"/>
      <c r="AX150" s="241"/>
      <c r="AY150" s="241"/>
      <c r="AZ150" s="241"/>
      <c r="BA150" s="241"/>
      <c r="BB150" s="241"/>
      <c r="BC150" s="241"/>
      <c r="BD150" s="241"/>
      <c r="BE150" s="241"/>
      <c r="BF150" s="241"/>
      <c r="BG150" s="241"/>
      <c r="BH150" s="241"/>
      <c r="BI150" s="241"/>
    </row>
    <row r="151" spans="1:91" ht="23.25" thickBot="1" x14ac:dyDescent="0.3">
      <c r="A151" s="292"/>
      <c r="B151" s="288" t="s">
        <v>103</v>
      </c>
      <c r="C151" s="315"/>
      <c r="D151" s="517">
        <f>SUM(D150,D145,D139)</f>
        <v>29531000</v>
      </c>
      <c r="E151" s="518">
        <f t="shared" ref="E151" si="170">SUM(E150,E145,E139)</f>
        <v>0</v>
      </c>
      <c r="F151" s="518">
        <f t="shared" ref="F151" si="171">SUM(F150,F145,F139)</f>
        <v>0</v>
      </c>
      <c r="G151" s="518">
        <f t="shared" ref="G151" si="172">SUM(G150,G145,G139)</f>
        <v>0</v>
      </c>
      <c r="H151" s="518">
        <f t="shared" ref="H151" si="173">SUM(H150,H145,H139)</f>
        <v>0</v>
      </c>
      <c r="I151" s="518">
        <f t="shared" ref="I151" si="174">SUM(I150,I145,I139)</f>
        <v>0</v>
      </c>
      <c r="J151" s="518">
        <f t="shared" ref="J151" si="175">SUM(J150,J145,J139)</f>
        <v>19917000</v>
      </c>
      <c r="K151" s="518">
        <f t="shared" ref="K151" si="176">SUM(K150,K145,K139)</f>
        <v>0</v>
      </c>
      <c r="L151" s="518">
        <f t="shared" ref="L151" si="177">SUM(L150,L145,L139)</f>
        <v>0</v>
      </c>
      <c r="M151" s="518">
        <f t="shared" ref="M151" si="178">SUM(M150,M145,M139)</f>
        <v>1500000</v>
      </c>
      <c r="N151" s="518">
        <f t="shared" ref="N151" si="179">SUM(N150,N145,N139)</f>
        <v>0</v>
      </c>
      <c r="O151" s="518">
        <f t="shared" ref="O151" si="180">SUM(O150,O145,O139)</f>
        <v>0</v>
      </c>
      <c r="P151" s="518">
        <f t="shared" ref="P151" si="181">SUM(P150,P145,P139)</f>
        <v>0</v>
      </c>
      <c r="Q151" s="518">
        <f t="shared" ref="Q151" si="182">SUM(Q150,Q145,Q139)</f>
        <v>9240520</v>
      </c>
      <c r="R151" s="518">
        <f t="shared" ref="R151" si="183">SUM(R150,R145,R139)</f>
        <v>0</v>
      </c>
      <c r="S151" s="518">
        <f t="shared" ref="S151" si="184">SUM(S150,S145,S139)</f>
        <v>0</v>
      </c>
      <c r="T151" s="518">
        <f t="shared" ref="T151" si="185">SUM(T150,T145,T139)</f>
        <v>4000000</v>
      </c>
      <c r="U151" s="519">
        <f t="shared" ref="U151" si="186">SUM(U150,U145,U139)</f>
        <v>0</v>
      </c>
      <c r="V151" s="241"/>
      <c r="W151" s="241"/>
      <c r="X151" s="241"/>
      <c r="Y151" s="241"/>
      <c r="Z151" s="241"/>
      <c r="AA151" s="241"/>
      <c r="AB151" s="241"/>
      <c r="AC151" s="241"/>
      <c r="AD151" s="241"/>
      <c r="AH151" s="241"/>
      <c r="AI151" s="241"/>
      <c r="AJ151" s="241"/>
      <c r="AK151" s="241"/>
      <c r="AL151" s="241"/>
      <c r="AM151" s="241"/>
      <c r="AN151" s="241"/>
      <c r="AO151" s="241"/>
      <c r="AP151" s="241"/>
      <c r="AQ151" s="241"/>
      <c r="AR151" s="241"/>
      <c r="AS151" s="241"/>
      <c r="AT151" s="241"/>
      <c r="AU151" s="241"/>
      <c r="AV151" s="241"/>
      <c r="AW151" s="241"/>
      <c r="AX151" s="241"/>
      <c r="AY151" s="241"/>
      <c r="AZ151" s="241"/>
      <c r="BA151" s="241"/>
      <c r="BB151" s="241"/>
      <c r="BC151" s="241"/>
      <c r="BD151" s="241"/>
      <c r="BE151" s="241"/>
      <c r="BF151" s="241"/>
      <c r="BG151" s="241"/>
      <c r="BH151" s="241"/>
      <c r="BI151" s="241"/>
    </row>
    <row r="152" spans="1:91" x14ac:dyDescent="0.25">
      <c r="A152" s="287"/>
      <c r="B152" s="288"/>
      <c r="C152" s="1102" t="s">
        <v>223</v>
      </c>
      <c r="D152" s="1136" t="s">
        <v>266</v>
      </c>
      <c r="E152" s="1137"/>
      <c r="F152" s="1137"/>
      <c r="G152" s="1137"/>
      <c r="H152" s="1137"/>
      <c r="I152" s="1137"/>
      <c r="J152" s="1137"/>
      <c r="K152" s="1137"/>
      <c r="L152" s="1137"/>
      <c r="M152" s="1137"/>
      <c r="N152" s="1137"/>
      <c r="O152" s="1137"/>
      <c r="P152" s="1137"/>
      <c r="Q152" s="1137"/>
      <c r="R152" s="1137"/>
      <c r="S152" s="1137"/>
      <c r="T152" s="1137"/>
      <c r="U152" s="1138"/>
      <c r="V152" s="241"/>
      <c r="W152" s="241"/>
      <c r="X152" s="241"/>
      <c r="AB152" s="241"/>
      <c r="AC152" s="241"/>
      <c r="AD152" s="241"/>
      <c r="AE152" s="241"/>
      <c r="AF152" s="241"/>
      <c r="AG152" s="241"/>
      <c r="AH152" s="241"/>
      <c r="AI152" s="241"/>
      <c r="AJ152" s="241"/>
      <c r="AK152" s="241"/>
      <c r="AL152" s="241"/>
      <c r="AM152" s="241"/>
      <c r="AN152" s="241"/>
      <c r="AO152" s="241"/>
      <c r="AP152" s="241"/>
      <c r="AQ152" s="241"/>
    </row>
    <row r="153" spans="1:91" ht="51" customHeight="1" x14ac:dyDescent="0.25">
      <c r="A153" s="287"/>
      <c r="B153" s="288"/>
      <c r="C153" s="1102"/>
      <c r="D153" s="1149"/>
      <c r="E153" s="1150"/>
      <c r="F153" s="1150"/>
      <c r="G153" s="1059"/>
      <c r="H153" s="1059"/>
      <c r="I153" s="1059"/>
      <c r="J153" s="1059"/>
      <c r="K153" s="1059"/>
      <c r="L153" s="1059"/>
      <c r="M153" s="1059"/>
      <c r="N153" s="1059"/>
      <c r="O153" s="1059"/>
      <c r="P153" s="1059"/>
      <c r="Q153" s="1059"/>
      <c r="R153" s="1059"/>
      <c r="S153" s="1150"/>
      <c r="T153" s="1150"/>
      <c r="U153" s="1154"/>
      <c r="V153" s="241"/>
      <c r="W153" s="241"/>
      <c r="X153" s="241"/>
      <c r="AB153" s="241"/>
      <c r="AC153" s="241"/>
      <c r="AD153" s="241"/>
      <c r="AE153" s="241"/>
      <c r="AF153" s="241"/>
      <c r="AG153" s="241"/>
      <c r="AH153" s="241"/>
      <c r="AI153" s="241"/>
      <c r="AJ153" s="241"/>
      <c r="AK153" s="241"/>
      <c r="AL153" s="241"/>
      <c r="AM153" s="241"/>
      <c r="AN153" s="241"/>
      <c r="AO153" s="241"/>
      <c r="AP153" s="241"/>
      <c r="AQ153" s="241"/>
    </row>
    <row r="154" spans="1:91" ht="56.25" customHeight="1" x14ac:dyDescent="0.25">
      <c r="A154" s="287"/>
      <c r="B154" s="288"/>
      <c r="C154" s="297" t="s">
        <v>111</v>
      </c>
      <c r="D154" s="1149"/>
      <c r="E154" s="1150"/>
      <c r="F154" s="1150"/>
      <c r="G154" s="1151"/>
      <c r="H154" s="1151"/>
      <c r="I154" s="1151"/>
      <c r="J154" s="1151"/>
      <c r="K154" s="1151"/>
      <c r="L154" s="1151"/>
      <c r="M154" s="1151"/>
      <c r="N154" s="1151"/>
      <c r="O154" s="1151"/>
      <c r="P154" s="1151"/>
      <c r="Q154" s="1151"/>
      <c r="R154" s="1151"/>
      <c r="S154" s="1152"/>
      <c r="T154" s="1152"/>
      <c r="U154" s="1153"/>
      <c r="V154" s="241"/>
      <c r="W154" s="241"/>
      <c r="X154" s="241"/>
      <c r="AB154" s="241"/>
      <c r="AC154" s="241"/>
      <c r="AD154" s="241"/>
      <c r="AE154" s="241"/>
      <c r="AF154" s="241"/>
      <c r="AG154" s="241"/>
      <c r="AH154" s="241"/>
      <c r="AI154" s="241"/>
      <c r="AJ154" s="241"/>
      <c r="AK154" s="241"/>
      <c r="AL154" s="241"/>
      <c r="AM154" s="241"/>
      <c r="AN154" s="241"/>
      <c r="AO154" s="241"/>
      <c r="AP154" s="241"/>
      <c r="AQ154" s="241"/>
    </row>
    <row r="155" spans="1:91" ht="62.25" customHeight="1" x14ac:dyDescent="0.25">
      <c r="A155" s="289" t="s">
        <v>41</v>
      </c>
      <c r="B155" s="290" t="s">
        <v>111</v>
      </c>
      <c r="C155" s="298" t="s">
        <v>117</v>
      </c>
      <c r="D155" s="299"/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1"/>
      <c r="V155" s="241"/>
      <c r="W155" s="241"/>
      <c r="X155" s="241"/>
      <c r="AB155" s="241"/>
      <c r="AC155" s="241"/>
      <c r="AD155" s="241"/>
      <c r="AE155" s="241"/>
      <c r="AF155" s="241"/>
      <c r="AG155" s="241"/>
      <c r="AH155" s="241"/>
      <c r="AI155" s="241"/>
      <c r="AJ155" s="241"/>
      <c r="AK155" s="241"/>
      <c r="AL155" s="241"/>
      <c r="AM155" s="241"/>
      <c r="AN155" s="241"/>
      <c r="AO155" s="241"/>
      <c r="AP155" s="241"/>
      <c r="AQ155" s="241"/>
    </row>
    <row r="156" spans="1:91" ht="23.25" x14ac:dyDescent="0.25">
      <c r="A156" s="291" t="s">
        <v>53</v>
      </c>
      <c r="B156" s="286" t="s">
        <v>55</v>
      </c>
      <c r="C156" s="302"/>
      <c r="D156" s="1139"/>
      <c r="E156" s="1140"/>
      <c r="F156" s="1140"/>
      <c r="G156" s="1140"/>
      <c r="H156" s="1140"/>
      <c r="I156" s="1140"/>
      <c r="J156" s="1140"/>
      <c r="K156" s="1140"/>
      <c r="L156" s="1140"/>
      <c r="M156" s="1161"/>
      <c r="N156" s="1162"/>
      <c r="O156" s="1165"/>
      <c r="P156" s="1140"/>
      <c r="Q156" s="1140"/>
      <c r="R156" s="1140"/>
      <c r="S156" s="1140"/>
      <c r="T156" s="1140"/>
      <c r="U156" s="1141"/>
      <c r="V156" s="241"/>
      <c r="W156" s="241"/>
      <c r="X156" s="241"/>
      <c r="AB156" s="241"/>
      <c r="AC156" s="241"/>
      <c r="AD156" s="241"/>
      <c r="AE156" s="241"/>
      <c r="AF156" s="241"/>
      <c r="AG156" s="241"/>
      <c r="AH156" s="241"/>
      <c r="AI156" s="241"/>
      <c r="AJ156" s="241"/>
      <c r="AK156" s="241"/>
      <c r="AL156" s="241"/>
      <c r="AM156" s="241"/>
      <c r="AN156" s="241"/>
      <c r="AO156" s="241"/>
      <c r="AP156" s="241"/>
      <c r="AQ156" s="241"/>
    </row>
    <row r="157" spans="1:91" x14ac:dyDescent="0.25">
      <c r="A157" s="291">
        <v>1</v>
      </c>
      <c r="B157" s="286" t="s">
        <v>2</v>
      </c>
      <c r="C157" s="303" t="s">
        <v>144</v>
      </c>
      <c r="D157" s="304">
        <f>[1]KIADÁS!$O$2173</f>
        <v>0</v>
      </c>
      <c r="E157" s="305">
        <f>[1]KIADÁS!$P$2173</f>
        <v>0</v>
      </c>
      <c r="F157" s="305">
        <f>[1]KIADÁS!$Q$2173</f>
        <v>0</v>
      </c>
      <c r="G157" s="305">
        <f>[1]KIADÁS!$O$2217</f>
        <v>0</v>
      </c>
      <c r="H157" s="305">
        <f>[1]KIADÁS!$P$2217</f>
        <v>0</v>
      </c>
      <c r="I157" s="305">
        <f>[1]KIADÁS!$Q$2217</f>
        <v>0</v>
      </c>
      <c r="J157" s="305">
        <f>[1]KIADÁS!$O$2256</f>
        <v>0</v>
      </c>
      <c r="K157" s="305">
        <f>[1]KIADÁS!$P$2256</f>
        <v>0</v>
      </c>
      <c r="L157" s="305">
        <f>[1]KIADÁS!$Q$2256</f>
        <v>0</v>
      </c>
      <c r="M157" s="305">
        <f>[1]KIADÁS!$O$2293</f>
        <v>0</v>
      </c>
      <c r="N157" s="305">
        <f>[1]KIADÁS!$P$2293</f>
        <v>0</v>
      </c>
      <c r="O157" s="305">
        <f>[1]KIADÁS!$Q$2293</f>
        <v>0</v>
      </c>
      <c r="P157" s="305">
        <f>[1]KIADÁS!$O$2344</f>
        <v>0</v>
      </c>
      <c r="Q157" s="305">
        <f>[1]KIADÁS!$P$2344</f>
        <v>0</v>
      </c>
      <c r="R157" s="305">
        <f>[1]KIADÁS!$Q$2344</f>
        <v>0</v>
      </c>
      <c r="S157" s="305">
        <f>[1]KIADÁS!$O$2406</f>
        <v>0</v>
      </c>
      <c r="T157" s="305">
        <f>[1]KIADÁS!$P$2406</f>
        <v>0</v>
      </c>
      <c r="U157" s="307">
        <f>[1]KIADÁS!$Q$2406</f>
        <v>0</v>
      </c>
      <c r="V157" s="241"/>
      <c r="W157" s="241"/>
      <c r="X157" s="241"/>
      <c r="AB157" s="241"/>
      <c r="AC157" s="241"/>
      <c r="AD157" s="241"/>
      <c r="AE157" s="241"/>
      <c r="AF157" s="241"/>
      <c r="AG157" s="241"/>
      <c r="AH157" s="241"/>
      <c r="AI157" s="241"/>
      <c r="AJ157" s="241"/>
      <c r="AK157" s="241"/>
      <c r="AL157" s="241"/>
      <c r="AM157" s="241"/>
      <c r="AN157" s="241"/>
      <c r="AO157" s="241"/>
      <c r="AP157" s="241"/>
      <c r="AQ157" s="241"/>
    </row>
    <row r="158" spans="1:91" ht="23.25" x14ac:dyDescent="0.25">
      <c r="A158" s="291">
        <v>2</v>
      </c>
      <c r="B158" s="286" t="s">
        <v>57</v>
      </c>
      <c r="C158" s="303" t="s">
        <v>145</v>
      </c>
      <c r="D158" s="304">
        <f>[1]KIADÁS!$R$2173</f>
        <v>0</v>
      </c>
      <c r="E158" s="305">
        <f>[1]KIADÁS!$S$2173</f>
        <v>0</v>
      </c>
      <c r="F158" s="305">
        <f>[1]KIADÁS!$T$2173</f>
        <v>0</v>
      </c>
      <c r="G158" s="305">
        <f>[1]KIADÁS!$R$2217</f>
        <v>0</v>
      </c>
      <c r="H158" s="305">
        <f>[1]KIADÁS!$S$2217</f>
        <v>0</v>
      </c>
      <c r="I158" s="305">
        <f>[1]KIADÁS!$T$2217</f>
        <v>0</v>
      </c>
      <c r="J158" s="305">
        <f>[1]KIADÁS!$R$2256</f>
        <v>0</v>
      </c>
      <c r="K158" s="305">
        <f>[1]KIADÁS!$S$2256</f>
        <v>0</v>
      </c>
      <c r="L158" s="305">
        <f>[1]KIADÁS!$T$2256</f>
        <v>0</v>
      </c>
      <c r="M158" s="305">
        <f>[1]KIADÁS!$R$2293</f>
        <v>0</v>
      </c>
      <c r="N158" s="305">
        <f>[1]KIADÁS!$S$2293</f>
        <v>0</v>
      </c>
      <c r="O158" s="305">
        <f>[1]KIADÁS!$T$2293</f>
        <v>0</v>
      </c>
      <c r="P158" s="305">
        <f>[1]KIADÁS!$R$2344</f>
        <v>0</v>
      </c>
      <c r="Q158" s="305">
        <f>[1]KIADÁS!$S$2344</f>
        <v>0</v>
      </c>
      <c r="R158" s="305">
        <f>[1]KIADÁS!$T$2344</f>
        <v>0</v>
      </c>
      <c r="S158" s="305">
        <f>[1]KIADÁS!$R$2406</f>
        <v>0</v>
      </c>
      <c r="T158" s="305">
        <f>[1]KIADÁS!$S$2406</f>
        <v>0</v>
      </c>
      <c r="U158" s="307">
        <f>[1]KIADÁS!$T$2406</f>
        <v>0</v>
      </c>
      <c r="V158" s="241"/>
      <c r="W158" s="241"/>
      <c r="X158" s="241"/>
      <c r="AB158" s="241"/>
      <c r="AC158" s="241"/>
      <c r="AD158" s="241"/>
      <c r="AE158" s="241"/>
      <c r="AF158" s="241"/>
      <c r="AG158" s="241"/>
      <c r="AH158" s="241"/>
      <c r="AI158" s="241"/>
      <c r="AJ158" s="241"/>
      <c r="AK158" s="241"/>
      <c r="AL158" s="241"/>
      <c r="AM158" s="241"/>
      <c r="AN158" s="241"/>
      <c r="AO158" s="241"/>
      <c r="AP158" s="241"/>
      <c r="AQ158" s="241"/>
    </row>
    <row r="159" spans="1:91" x14ac:dyDescent="0.25">
      <c r="A159" s="291">
        <v>3</v>
      </c>
      <c r="B159" s="286" t="s">
        <v>3</v>
      </c>
      <c r="C159" s="303" t="s">
        <v>147</v>
      </c>
      <c r="D159" s="304">
        <f>[1]KIADÁS!$U$2173</f>
        <v>0</v>
      </c>
      <c r="E159" s="305">
        <f>[1]KIADÁS!$V$2173</f>
        <v>0</v>
      </c>
      <c r="F159" s="305">
        <f>[1]KIADÁS!$W$2173</f>
        <v>0</v>
      </c>
      <c r="G159" s="305">
        <f>[1]KIADÁS!$U$2217</f>
        <v>0</v>
      </c>
      <c r="H159" s="305">
        <f>[1]KIADÁS!$V$2217</f>
        <v>0</v>
      </c>
      <c r="I159" s="305">
        <f>[1]KIADÁS!$W$2217</f>
        <v>0</v>
      </c>
      <c r="J159" s="305">
        <f>[1]KIADÁS!$U$2256</f>
        <v>0</v>
      </c>
      <c r="K159" s="305">
        <f>[1]KIADÁS!$V$2256</f>
        <v>0</v>
      </c>
      <c r="L159" s="305">
        <f>[1]KIADÁS!$W$2256</f>
        <v>0</v>
      </c>
      <c r="M159" s="305">
        <f>[1]KIADÁS!$U$2293</f>
        <v>0</v>
      </c>
      <c r="N159" s="305">
        <f>[1]KIADÁS!$V$2293</f>
        <v>0</v>
      </c>
      <c r="O159" s="305">
        <f>[1]KIADÁS!$W$2293</f>
        <v>0</v>
      </c>
      <c r="P159" s="305">
        <f>[1]KIADÁS!$U$2344</f>
        <v>0</v>
      </c>
      <c r="Q159" s="305">
        <f>[1]KIADÁS!$V$2344</f>
        <v>0</v>
      </c>
      <c r="R159" s="305">
        <f>[1]KIADÁS!$W$2344</f>
        <v>0</v>
      </c>
      <c r="S159" s="305">
        <f>[1]KIADÁS!$U$2406</f>
        <v>0</v>
      </c>
      <c r="T159" s="305">
        <f>[1]KIADÁS!$V$2406</f>
        <v>0</v>
      </c>
      <c r="U159" s="307">
        <f>[1]KIADÁS!$W$2406</f>
        <v>0</v>
      </c>
      <c r="V159" s="241"/>
      <c r="W159" s="241"/>
      <c r="X159" s="241"/>
      <c r="AB159" s="241"/>
      <c r="AC159" s="241"/>
      <c r="AD159" s="241"/>
      <c r="AE159" s="241"/>
      <c r="AF159" s="241"/>
      <c r="AG159" s="241"/>
      <c r="AH159" s="241"/>
      <c r="AI159" s="241"/>
      <c r="AJ159" s="241"/>
      <c r="AK159" s="241"/>
      <c r="AL159" s="241"/>
      <c r="AM159" s="241"/>
      <c r="AN159" s="241"/>
      <c r="AO159" s="241"/>
      <c r="AP159" s="241"/>
      <c r="AQ159" s="241"/>
    </row>
    <row r="160" spans="1:91" x14ac:dyDescent="0.25">
      <c r="A160" s="291">
        <v>4</v>
      </c>
      <c r="B160" s="286" t="s">
        <v>51</v>
      </c>
      <c r="C160" s="303" t="s">
        <v>148</v>
      </c>
      <c r="D160" s="304">
        <f>[1]KIADÁS!$AM$2173</f>
        <v>0</v>
      </c>
      <c r="E160" s="305">
        <f>[1]KIADÁS!$AN$2173</f>
        <v>0</v>
      </c>
      <c r="F160" s="305">
        <f>[1]KIADÁS!$AO$2173</f>
        <v>0</v>
      </c>
      <c r="G160" s="305">
        <f>[1]KIADÁS!$AM$2217</f>
        <v>0</v>
      </c>
      <c r="H160" s="305">
        <f>[1]KIADÁS!$AN$2217</f>
        <v>0</v>
      </c>
      <c r="I160" s="305">
        <f>[1]KIADÁS!$AO$2217</f>
        <v>0</v>
      </c>
      <c r="J160" s="305">
        <f>[1]KIADÁS!$AM$2256</f>
        <v>0</v>
      </c>
      <c r="K160" s="305">
        <f>[1]KIADÁS!$AN$2256</f>
        <v>0</v>
      </c>
      <c r="L160" s="305">
        <f>[1]KIADÁS!$AO$2256</f>
        <v>0</v>
      </c>
      <c r="M160" s="305">
        <f>[1]KIADÁS!$AM$2293</f>
        <v>0</v>
      </c>
      <c r="N160" s="305">
        <f>[1]KIADÁS!$AN$2293</f>
        <v>0</v>
      </c>
      <c r="O160" s="305">
        <f>[1]KIADÁS!$AO$2293</f>
        <v>0</v>
      </c>
      <c r="P160" s="305">
        <f>[1]KIADÁS!$AM$2344</f>
        <v>0</v>
      </c>
      <c r="Q160" s="305">
        <f>[1]KIADÁS!$AN$2344</f>
        <v>0</v>
      </c>
      <c r="R160" s="305">
        <f>[1]KIADÁS!$AO$2344</f>
        <v>0</v>
      </c>
      <c r="S160" s="305">
        <f>[1]KIADÁS!$AM$2406</f>
        <v>0</v>
      </c>
      <c r="T160" s="305">
        <f>[1]KIADÁS!$AN$2406</f>
        <v>0</v>
      </c>
      <c r="U160" s="307">
        <f>[1]KIADÁS!$AO$2406</f>
        <v>0</v>
      </c>
      <c r="V160" s="241"/>
      <c r="W160" s="241"/>
      <c r="X160" s="241"/>
      <c r="AB160" s="241"/>
      <c r="AC160" s="24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  <c r="AN160" s="241"/>
      <c r="AO160" s="241"/>
      <c r="AP160" s="241"/>
      <c r="AQ160" s="241"/>
    </row>
    <row r="161" spans="1:43" x14ac:dyDescent="0.25">
      <c r="A161" s="291">
        <v>5</v>
      </c>
      <c r="B161" s="286" t="s">
        <v>58</v>
      </c>
      <c r="C161" s="303" t="s">
        <v>149</v>
      </c>
      <c r="D161" s="304">
        <f>[1]KIADÁS!$BE$2173-$D$18</f>
        <v>0</v>
      </c>
      <c r="E161" s="305">
        <f>[1]KIADÁS!$BF$2173-$E$18</f>
        <v>0</v>
      </c>
      <c r="F161" s="305">
        <f>[1]KIADÁS!$BG$2173-$F$18</f>
        <v>0</v>
      </c>
      <c r="G161" s="305">
        <f>[1]KIADÁS!$BE$2217-$D$18</f>
        <v>0</v>
      </c>
      <c r="H161" s="305">
        <f>[1]KIADÁS!$BF$2217-$E$18</f>
        <v>0</v>
      </c>
      <c r="I161" s="305">
        <f>[1]KIADÁS!$BG$2217-$F$18</f>
        <v>0</v>
      </c>
      <c r="J161" s="305">
        <f>[1]KIADÁS!$BE$2256-$D$18</f>
        <v>0</v>
      </c>
      <c r="K161" s="305">
        <f>[1]KIADÁS!$BF$2256-$E$18</f>
        <v>0</v>
      </c>
      <c r="L161" s="305">
        <f>[1]KIADÁS!$BG$2256-$F$18</f>
        <v>0</v>
      </c>
      <c r="M161" s="305">
        <f>[1]KIADÁS!BE$2293-D$18</f>
        <v>0</v>
      </c>
      <c r="N161" s="305"/>
      <c r="O161" s="305">
        <f>[1]KIADÁS!BG$2293-F$18</f>
        <v>0</v>
      </c>
      <c r="P161" s="305">
        <f>[1]KIADÁS!$BE$2344-$D$18</f>
        <v>0</v>
      </c>
      <c r="Q161" s="305">
        <f>[1]KIADÁS!$BF$2344-$E$18</f>
        <v>0</v>
      </c>
      <c r="R161" s="305">
        <f>[1]KIADÁS!$BG$2344-$F$18</f>
        <v>0</v>
      </c>
      <c r="S161" s="305">
        <f>[1]KIADÁS!BE2406-D18-[1]KIADÁS!CL2406</f>
        <v>0</v>
      </c>
      <c r="T161" s="305">
        <f>[1]KIADÁS!BF2406-E18-[1]KIADÁS!CM2406</f>
        <v>0</v>
      </c>
      <c r="U161" s="307">
        <f>[1]KIADÁS!BG2406-F18-[1]KIADÁS!CN2406</f>
        <v>0</v>
      </c>
      <c r="V161" s="241"/>
      <c r="W161" s="241"/>
      <c r="X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  <c r="AN161" s="241"/>
      <c r="AO161" s="241"/>
      <c r="AP161" s="241"/>
      <c r="AQ161" s="241"/>
    </row>
    <row r="162" spans="1:43" x14ac:dyDescent="0.25">
      <c r="A162" s="291">
        <v>6</v>
      </c>
      <c r="B162" s="286" t="s">
        <v>98</v>
      </c>
      <c r="C162" s="309" t="s">
        <v>150</v>
      </c>
      <c r="D162" s="304">
        <f>[1]KIADÁS!$CF$2173+[1]KIADÁS!$CI$2173</f>
        <v>0</v>
      </c>
      <c r="E162" s="305">
        <f>[1]KIADÁS!$CG$2173+[1]KIADÁS!$CJ$2173</f>
        <v>0</v>
      </c>
      <c r="F162" s="305">
        <f>[1]KIADÁS!$CH$2173+[1]KIADÁS!$CK$2173</f>
        <v>0</v>
      </c>
      <c r="G162" s="305">
        <f>[1]KIADÁS!$CF$2217+[1]KIADÁS!$CI$2217</f>
        <v>0</v>
      </c>
      <c r="H162" s="305">
        <f>[1]KIADÁS!$CG$2217+[1]KIADÁS!$CJ$2217</f>
        <v>0</v>
      </c>
      <c r="I162" s="305">
        <f>[1]KIADÁS!$CH$2217+[1]KIADÁS!$CK$2217</f>
        <v>0</v>
      </c>
      <c r="J162" s="305">
        <f>[1]KIADÁS!$CF$2256+[1]KIADÁS!$CI$2256</f>
        <v>0</v>
      </c>
      <c r="K162" s="305">
        <f>[1]KIADÁS!$CG$2256+[1]KIADÁS!$CJ$2256</f>
        <v>0</v>
      </c>
      <c r="L162" s="305">
        <f>[1]KIADÁS!$CH$2256+[1]KIADÁS!$CK$2256</f>
        <v>0</v>
      </c>
      <c r="M162" s="305">
        <f>[1]KIADÁS!$CF$2293+[1]KIADÁS!$CI$2293</f>
        <v>0</v>
      </c>
      <c r="N162" s="305">
        <f>[1]KIADÁS!$CG$2293+[1]KIADÁS!$CJ$2293</f>
        <v>0</v>
      </c>
      <c r="O162" s="305">
        <f>[1]KIADÁS!$CH$2293+[1]KIADÁS!$CK$2293</f>
        <v>0</v>
      </c>
      <c r="P162" s="305">
        <f>[1]KIADÁS!$CF$2344+[1]KIADÁS!$CI$2344</f>
        <v>0</v>
      </c>
      <c r="Q162" s="305">
        <f>[1]KIADÁS!$CG$2344+[1]KIADÁS!$CJ$2344</f>
        <v>0</v>
      </c>
      <c r="R162" s="305">
        <f>[1]KIADÁS!$CH$2344+[1]KIADÁS!$CK$2344</f>
        <v>0</v>
      </c>
      <c r="S162" s="305">
        <f>[1]KIADÁS!$CF$2406+[1]KIADÁS!$CI$2406</f>
        <v>0</v>
      </c>
      <c r="T162" s="305">
        <f>[1]KIADÁS!$CG$2406+[1]KIADÁS!$CJ$2406</f>
        <v>0</v>
      </c>
      <c r="U162" s="307">
        <f>[1]KIADÁS!$CH$2406+[1]KIADÁS!$CK$2406</f>
        <v>0</v>
      </c>
      <c r="V162" s="241"/>
      <c r="W162" s="241"/>
      <c r="X162" s="241"/>
      <c r="AB162" s="241"/>
      <c r="AC162" s="241"/>
      <c r="AD162" s="241"/>
      <c r="AE162" s="241"/>
      <c r="AF162" s="241"/>
      <c r="AG162" s="241"/>
      <c r="AH162" s="241"/>
      <c r="AI162" s="241"/>
      <c r="AJ162" s="241"/>
      <c r="AK162" s="241"/>
      <c r="AL162" s="241"/>
      <c r="AM162" s="241"/>
      <c r="AN162" s="241"/>
      <c r="AO162" s="241"/>
      <c r="AP162" s="241"/>
      <c r="AQ162" s="241"/>
    </row>
    <row r="163" spans="1:43" x14ac:dyDescent="0.25">
      <c r="A163" s="292"/>
      <c r="B163" s="288" t="s">
        <v>59</v>
      </c>
      <c r="C163" s="310"/>
      <c r="D163" s="311">
        <f>SUM(D157:D161)</f>
        <v>0</v>
      </c>
      <c r="E163" s="312">
        <f t="shared" ref="E163:F163" si="187">SUM(E157:E161)</f>
        <v>0</v>
      </c>
      <c r="F163" s="312">
        <f t="shared" si="187"/>
        <v>0</v>
      </c>
      <c r="G163" s="312">
        <f>SUM(G157:G161)</f>
        <v>0</v>
      </c>
      <c r="H163" s="312">
        <f t="shared" ref="H163:I163" si="188">SUM(H157:H161)</f>
        <v>0</v>
      </c>
      <c r="I163" s="312">
        <f t="shared" si="188"/>
        <v>0</v>
      </c>
      <c r="J163" s="312">
        <f>SUM(J157:J161)</f>
        <v>0</v>
      </c>
      <c r="K163" s="312">
        <f t="shared" ref="K163:L163" si="189">SUM(K157:K161)</f>
        <v>0</v>
      </c>
      <c r="L163" s="312">
        <f t="shared" si="189"/>
        <v>0</v>
      </c>
      <c r="M163" s="312">
        <f>SUM(M157:M161)</f>
        <v>0</v>
      </c>
      <c r="N163" s="312">
        <f t="shared" ref="N163:O163" si="190">SUM(N157:N161)</f>
        <v>0</v>
      </c>
      <c r="O163" s="312">
        <f t="shared" si="190"/>
        <v>0</v>
      </c>
      <c r="P163" s="312">
        <f>SUM(P157:P161)</f>
        <v>0</v>
      </c>
      <c r="Q163" s="312">
        <f t="shared" ref="Q163:R163" si="191">SUM(Q157:Q161)</f>
        <v>0</v>
      </c>
      <c r="R163" s="312">
        <f t="shared" si="191"/>
        <v>0</v>
      </c>
      <c r="S163" s="312">
        <f>SUM(S157:S161)</f>
        <v>0</v>
      </c>
      <c r="T163" s="312">
        <f t="shared" ref="T163:U163" si="192">SUM(T157:T161)</f>
        <v>0</v>
      </c>
      <c r="U163" s="314">
        <f t="shared" si="192"/>
        <v>0</v>
      </c>
      <c r="V163" s="241"/>
      <c r="W163" s="241"/>
      <c r="X163" s="241"/>
      <c r="AB163" s="241"/>
      <c r="AC163" s="241"/>
      <c r="AD163" s="241"/>
      <c r="AE163" s="241"/>
      <c r="AF163" s="241"/>
      <c r="AG163" s="241"/>
      <c r="AH163" s="241"/>
      <c r="AI163" s="241"/>
      <c r="AJ163" s="241"/>
      <c r="AK163" s="241"/>
      <c r="AL163" s="241"/>
      <c r="AM163" s="241"/>
      <c r="AN163" s="241"/>
      <c r="AO163" s="241"/>
      <c r="AP163" s="241"/>
      <c r="AQ163" s="241"/>
    </row>
    <row r="164" spans="1:43" ht="23.25" x14ac:dyDescent="0.25">
      <c r="A164" s="291" t="s">
        <v>82</v>
      </c>
      <c r="B164" s="286" t="s">
        <v>62</v>
      </c>
      <c r="C164" s="303"/>
      <c r="D164" s="1144"/>
      <c r="E164" s="1142"/>
      <c r="F164" s="1142"/>
      <c r="G164" s="1142"/>
      <c r="H164" s="1142"/>
      <c r="I164" s="1142"/>
      <c r="J164" s="1142"/>
      <c r="K164" s="1142"/>
      <c r="L164" s="1142"/>
      <c r="M164" s="1142"/>
      <c r="N164" s="1142"/>
      <c r="O164" s="1142"/>
      <c r="P164" s="1142"/>
      <c r="Q164" s="1142"/>
      <c r="R164" s="1142"/>
      <c r="S164" s="1142"/>
      <c r="T164" s="1142"/>
      <c r="U164" s="1143"/>
      <c r="V164" s="241"/>
      <c r="W164" s="241"/>
      <c r="X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</row>
    <row r="165" spans="1:43" x14ac:dyDescent="0.25">
      <c r="A165" s="291">
        <v>7</v>
      </c>
      <c r="B165" s="286" t="s">
        <v>64</v>
      </c>
      <c r="C165" s="303" t="s">
        <v>151</v>
      </c>
      <c r="D165" s="304">
        <f>[1]KIADÁS!$CO$2173</f>
        <v>0</v>
      </c>
      <c r="E165" s="305">
        <f>[1]KIADÁS!$CP$2173</f>
        <v>0</v>
      </c>
      <c r="F165" s="305">
        <f>[1]KIADÁS!$CQ$2173</f>
        <v>0</v>
      </c>
      <c r="G165" s="305">
        <f>[1]KIADÁS!$CO$2217</f>
        <v>0</v>
      </c>
      <c r="H165" s="305">
        <f>[1]KIADÁS!$CP$2217</f>
        <v>0</v>
      </c>
      <c r="I165" s="305">
        <f>[1]KIADÁS!$CQ$2217</f>
        <v>0</v>
      </c>
      <c r="J165" s="305">
        <f>[1]KIADÁS!$CO$2256</f>
        <v>0</v>
      </c>
      <c r="K165" s="305">
        <f>[1]KIADÁS!$CP$2256</f>
        <v>0</v>
      </c>
      <c r="L165" s="305">
        <f>[1]KIADÁS!$CQ$2256</f>
        <v>0</v>
      </c>
      <c r="M165" s="305">
        <f>[1]KIADÁS!$CO$2293</f>
        <v>0</v>
      </c>
      <c r="N165" s="305">
        <f>[1]KIADÁS!$CP$2293</f>
        <v>0</v>
      </c>
      <c r="O165" s="305">
        <f>[1]KIADÁS!$CQ$2293</f>
        <v>0</v>
      </c>
      <c r="P165" s="305">
        <f>[1]KIADÁS!$CO$2344</f>
        <v>0</v>
      </c>
      <c r="Q165" s="305">
        <f>[1]KIADÁS!$CP$2344</f>
        <v>0</v>
      </c>
      <c r="R165" s="305">
        <f>[1]KIADÁS!$CQ$2344</f>
        <v>0</v>
      </c>
      <c r="S165" s="305">
        <f>[1]KIADÁS!$CO$2406</f>
        <v>0</v>
      </c>
      <c r="T165" s="305">
        <f>[1]KIADÁS!$CP$2406</f>
        <v>0</v>
      </c>
      <c r="U165" s="307">
        <f>[1]KIADÁS!$CQ$2406</f>
        <v>0</v>
      </c>
      <c r="V165" s="241"/>
      <c r="W165" s="241"/>
      <c r="X165" s="241"/>
      <c r="AB165" s="241"/>
      <c r="AC165" s="241"/>
      <c r="AD165" s="241"/>
      <c r="AE165" s="241"/>
      <c r="AF165" s="241"/>
      <c r="AG165" s="241"/>
      <c r="AH165" s="241"/>
      <c r="AI165" s="241"/>
      <c r="AJ165" s="241"/>
      <c r="AK165" s="241"/>
      <c r="AL165" s="241"/>
      <c r="AM165" s="241"/>
      <c r="AN165" s="241"/>
      <c r="AO165" s="241"/>
      <c r="AP165" s="241"/>
      <c r="AQ165" s="241"/>
    </row>
    <row r="166" spans="1:43" x14ac:dyDescent="0.25">
      <c r="A166" s="291">
        <v>8</v>
      </c>
      <c r="B166" s="286" t="s">
        <v>65</v>
      </c>
      <c r="C166" s="303" t="s">
        <v>152</v>
      </c>
      <c r="D166" s="304">
        <f>[1]KIADÁS!$CR$2173</f>
        <v>0</v>
      </c>
      <c r="E166" s="305">
        <f>[1]KIADÁS!$CS$2173</f>
        <v>0</v>
      </c>
      <c r="F166" s="305">
        <f>[1]KIADÁS!$CT$2173</f>
        <v>0</v>
      </c>
      <c r="G166" s="305">
        <f>[1]KIADÁS!$CR$2217</f>
        <v>0</v>
      </c>
      <c r="H166" s="305">
        <f>[1]KIADÁS!$CS$2217</f>
        <v>0</v>
      </c>
      <c r="I166" s="305">
        <f>[1]KIADÁS!$CT$2217</f>
        <v>0</v>
      </c>
      <c r="J166" s="305">
        <f>[1]KIADÁS!$CR$2256</f>
        <v>0</v>
      </c>
      <c r="K166" s="305">
        <f>[1]KIADÁS!$CS$2256</f>
        <v>0</v>
      </c>
      <c r="L166" s="305">
        <f>[1]KIADÁS!$CT$2256</f>
        <v>0</v>
      </c>
      <c r="M166" s="305">
        <f>[1]KIADÁS!$CR$2293</f>
        <v>0</v>
      </c>
      <c r="N166" s="305">
        <f>[1]KIADÁS!$CS$2293</f>
        <v>0</v>
      </c>
      <c r="O166" s="305">
        <f>[1]KIADÁS!$CT$2293</f>
        <v>0</v>
      </c>
      <c r="P166" s="305">
        <f>[1]KIADÁS!$CR$2344</f>
        <v>0</v>
      </c>
      <c r="Q166" s="305">
        <f>[1]KIADÁS!$CS$2344</f>
        <v>0</v>
      </c>
      <c r="R166" s="305">
        <f>[1]KIADÁS!$CT$2344</f>
        <v>0</v>
      </c>
      <c r="S166" s="305">
        <f>[1]KIADÁS!$CR$2406</f>
        <v>0</v>
      </c>
      <c r="T166" s="305">
        <f>[1]KIADÁS!$CS$2406</f>
        <v>0</v>
      </c>
      <c r="U166" s="307">
        <f>[1]KIADÁS!$CT$2406</f>
        <v>0</v>
      </c>
      <c r="V166" s="241"/>
      <c r="W166" s="241"/>
      <c r="X166" s="241"/>
      <c r="AB166" s="241"/>
      <c r="AC166" s="241"/>
      <c r="AD166" s="241"/>
      <c r="AE166" s="241"/>
      <c r="AF166" s="241"/>
      <c r="AG166" s="241"/>
      <c r="AH166" s="241"/>
      <c r="AI166" s="241"/>
      <c r="AJ166" s="241"/>
      <c r="AK166" s="241"/>
      <c r="AL166" s="241"/>
      <c r="AM166" s="241"/>
      <c r="AN166" s="241"/>
      <c r="AO166" s="241"/>
      <c r="AP166" s="241"/>
      <c r="AQ166" s="241"/>
    </row>
    <row r="167" spans="1:43" x14ac:dyDescent="0.25">
      <c r="A167" s="291">
        <v>9</v>
      </c>
      <c r="B167" s="286" t="s">
        <v>66</v>
      </c>
      <c r="C167" s="303" t="s">
        <v>153</v>
      </c>
      <c r="D167" s="304">
        <f>[1]KIADÁS!$CU$2173</f>
        <v>0</v>
      </c>
      <c r="E167" s="305">
        <f>[1]KIADÁS!$CV$2173</f>
        <v>0</v>
      </c>
      <c r="F167" s="305">
        <f>[1]KIADÁS!$CW$2173</f>
        <v>0</v>
      </c>
      <c r="G167" s="305">
        <f>[1]KIADÁS!$CU$2217</f>
        <v>0</v>
      </c>
      <c r="H167" s="305">
        <f>[1]KIADÁS!$CV$2217</f>
        <v>0</v>
      </c>
      <c r="I167" s="305">
        <f>[1]KIADÁS!$CW$2217</f>
        <v>0</v>
      </c>
      <c r="J167" s="305">
        <f>[1]KIADÁS!$CU$2256</f>
        <v>0</v>
      </c>
      <c r="K167" s="305">
        <f>[1]KIADÁS!$CV$2256</f>
        <v>0</v>
      </c>
      <c r="L167" s="305">
        <f>[1]KIADÁS!$CW$2256</f>
        <v>0</v>
      </c>
      <c r="M167" s="305">
        <f>[1]KIADÁS!$CU$2293</f>
        <v>0</v>
      </c>
      <c r="N167" s="305">
        <f>[1]KIADÁS!$CV$2293</f>
        <v>0</v>
      </c>
      <c r="O167" s="305">
        <f>[1]KIADÁS!$CW$2293</f>
        <v>0</v>
      </c>
      <c r="P167" s="305">
        <f>[1]KIADÁS!$CU$2344</f>
        <v>0</v>
      </c>
      <c r="Q167" s="305">
        <f>[1]KIADÁS!$CV$2344</f>
        <v>0</v>
      </c>
      <c r="R167" s="305">
        <f>[1]KIADÁS!$CW$2344</f>
        <v>0</v>
      </c>
      <c r="S167" s="305">
        <f>[1]KIADÁS!$CU$2406</f>
        <v>0</v>
      </c>
      <c r="T167" s="305">
        <f>[1]KIADÁS!$CV$2406</f>
        <v>0</v>
      </c>
      <c r="U167" s="307">
        <f>[1]KIADÁS!$CW$2406</f>
        <v>0</v>
      </c>
      <c r="V167" s="241"/>
      <c r="W167" s="241"/>
      <c r="X167" s="241"/>
      <c r="AB167" s="241"/>
      <c r="AC167" s="241"/>
      <c r="AD167" s="241"/>
      <c r="AE167" s="241"/>
      <c r="AF167" s="241"/>
      <c r="AG167" s="241"/>
      <c r="AH167" s="241"/>
      <c r="AI167" s="241"/>
      <c r="AJ167" s="241"/>
      <c r="AK167" s="241"/>
      <c r="AL167" s="241"/>
      <c r="AM167" s="241"/>
      <c r="AN167" s="241"/>
      <c r="AO167" s="241"/>
      <c r="AP167" s="241"/>
      <c r="AQ167" s="241"/>
    </row>
    <row r="168" spans="1:43" x14ac:dyDescent="0.25">
      <c r="A168" s="291">
        <v>10</v>
      </c>
      <c r="B168" s="286" t="s">
        <v>15</v>
      </c>
      <c r="C168" s="303" t="s">
        <v>150</v>
      </c>
      <c r="D168" s="304">
        <f>[1]KIADÁS!$CL$2173</f>
        <v>0</v>
      </c>
      <c r="E168" s="305">
        <f>[1]KIADÁS!$CM$2173</f>
        <v>0</v>
      </c>
      <c r="F168" s="305">
        <f>[1]KIADÁS!$CN$2173</f>
        <v>0</v>
      </c>
      <c r="G168" s="305">
        <f>[1]KIADÁS!$CL$2217</f>
        <v>0</v>
      </c>
      <c r="H168" s="305">
        <f>[1]KIADÁS!$CM$2217</f>
        <v>0</v>
      </c>
      <c r="I168" s="305">
        <f>[1]KIADÁS!$CN$2217</f>
        <v>0</v>
      </c>
      <c r="J168" s="305">
        <f>[1]KIADÁS!$CL$2256</f>
        <v>0</v>
      </c>
      <c r="K168" s="305">
        <f>[1]KIADÁS!$CM$2256</f>
        <v>0</v>
      </c>
      <c r="L168" s="305">
        <f>[1]KIADÁS!$CN$2256</f>
        <v>0</v>
      </c>
      <c r="M168" s="305">
        <f>[1]KIADÁS!$CL$2293</f>
        <v>0</v>
      </c>
      <c r="N168" s="305">
        <f>[1]KIADÁS!$CM$2293</f>
        <v>0</v>
      </c>
      <c r="O168" s="305">
        <f>[1]KIADÁS!$CN$2293</f>
        <v>0</v>
      </c>
      <c r="P168" s="305">
        <f>[1]KIADÁS!$CL$2344</f>
        <v>0</v>
      </c>
      <c r="Q168" s="305">
        <f>[1]KIADÁS!$CM$2344</f>
        <v>0</v>
      </c>
      <c r="R168" s="305">
        <f>[1]KIADÁS!$CN$2344</f>
        <v>0</v>
      </c>
      <c r="S168" s="305">
        <f>[1]KIADÁS!$CL$2406</f>
        <v>0</v>
      </c>
      <c r="T168" s="305">
        <f>[1]KIADÁS!$CM$2406</f>
        <v>0</v>
      </c>
      <c r="U168" s="307">
        <f>[1]KIADÁS!$CN$2406</f>
        <v>0</v>
      </c>
      <c r="V168" s="241"/>
      <c r="W168" s="241"/>
      <c r="X168" s="241"/>
      <c r="AB168" s="241"/>
      <c r="AC168" s="241"/>
      <c r="AD168" s="241"/>
      <c r="AE168" s="241"/>
      <c r="AF168" s="241"/>
      <c r="AG168" s="241"/>
      <c r="AH168" s="241"/>
      <c r="AI168" s="241"/>
      <c r="AJ168" s="241"/>
      <c r="AK168" s="241"/>
      <c r="AL168" s="241"/>
      <c r="AM168" s="241"/>
      <c r="AN168" s="241"/>
      <c r="AO168" s="241"/>
      <c r="AP168" s="241"/>
      <c r="AQ168" s="241"/>
    </row>
    <row r="169" spans="1:43" x14ac:dyDescent="0.25">
      <c r="A169" s="292"/>
      <c r="B169" s="288" t="s">
        <v>67</v>
      </c>
      <c r="C169" s="310"/>
      <c r="D169" s="311">
        <f>SUM(D165,D166,D167,D168)</f>
        <v>0</v>
      </c>
      <c r="E169" s="312">
        <f t="shared" ref="E169:F169" si="193">SUM(E165,E166,E167,E168)</f>
        <v>0</v>
      </c>
      <c r="F169" s="312">
        <f t="shared" si="193"/>
        <v>0</v>
      </c>
      <c r="G169" s="312">
        <f>SUM(G165,G166,G167,G168)</f>
        <v>0</v>
      </c>
      <c r="H169" s="312">
        <f t="shared" ref="H169:I169" si="194">SUM(H165,H166,H167,H168)</f>
        <v>0</v>
      </c>
      <c r="I169" s="312">
        <f t="shared" si="194"/>
        <v>0</v>
      </c>
      <c r="J169" s="312">
        <f>SUM(J165,J166,J167,J168)</f>
        <v>0</v>
      </c>
      <c r="K169" s="312">
        <f t="shared" ref="K169:L169" si="195">SUM(K165,K166,K167,K168)</f>
        <v>0</v>
      </c>
      <c r="L169" s="312">
        <f t="shared" si="195"/>
        <v>0</v>
      </c>
      <c r="M169" s="312">
        <f>SUM(M165,M166,M167,M168)</f>
        <v>0</v>
      </c>
      <c r="N169" s="312">
        <f t="shared" ref="N169:O169" si="196">SUM(N165,N166,N167,N168)</f>
        <v>0</v>
      </c>
      <c r="O169" s="312">
        <f t="shared" si="196"/>
        <v>0</v>
      </c>
      <c r="P169" s="312">
        <f>SUM(P165,P166,P167,P168)</f>
        <v>0</v>
      </c>
      <c r="Q169" s="312">
        <f t="shared" ref="Q169:R169" si="197">SUM(Q165,Q166,Q167,Q168)</f>
        <v>0</v>
      </c>
      <c r="R169" s="312">
        <f t="shared" si="197"/>
        <v>0</v>
      </c>
      <c r="S169" s="312">
        <f>SUM(S165,S166,S167,S168)</f>
        <v>0</v>
      </c>
      <c r="T169" s="312">
        <f t="shared" ref="T169:U169" si="198">SUM(T165,T166,T167,T168)</f>
        <v>0</v>
      </c>
      <c r="U169" s="314">
        <f t="shared" si="198"/>
        <v>0</v>
      </c>
      <c r="V169" s="241"/>
      <c r="W169" s="241"/>
      <c r="X169" s="241"/>
      <c r="AB169" s="241"/>
      <c r="AC169" s="241"/>
      <c r="AD169" s="241"/>
      <c r="AE169" s="241"/>
      <c r="AF169" s="241"/>
      <c r="AG169" s="241"/>
      <c r="AH169" s="241"/>
      <c r="AI169" s="241"/>
      <c r="AJ169" s="241"/>
      <c r="AK169" s="241"/>
      <c r="AL169" s="241"/>
      <c r="AM169" s="241"/>
      <c r="AN169" s="241"/>
      <c r="AO169" s="241"/>
      <c r="AP169" s="241"/>
      <c r="AQ169" s="241"/>
    </row>
    <row r="170" spans="1:43" ht="23.25" x14ac:dyDescent="0.25">
      <c r="A170" s="291" t="s">
        <v>83</v>
      </c>
      <c r="B170" s="286" t="s">
        <v>84</v>
      </c>
      <c r="C170" s="302"/>
      <c r="D170" s="1144"/>
      <c r="E170" s="1142"/>
      <c r="F170" s="1142"/>
      <c r="G170" s="1142"/>
      <c r="H170" s="1142"/>
      <c r="I170" s="1142"/>
      <c r="J170" s="1142"/>
      <c r="K170" s="1142"/>
      <c r="L170" s="1142"/>
      <c r="M170" s="1142"/>
      <c r="N170" s="1142"/>
      <c r="O170" s="1142"/>
      <c r="P170" s="1142"/>
      <c r="Q170" s="1142"/>
      <c r="R170" s="1142"/>
      <c r="S170" s="1142"/>
      <c r="T170" s="1142"/>
      <c r="U170" s="1143"/>
      <c r="V170" s="241"/>
      <c r="W170" s="241"/>
      <c r="X170" s="241"/>
      <c r="AB170" s="241"/>
      <c r="AC170" s="241"/>
      <c r="AD170" s="241"/>
      <c r="AE170" s="241"/>
      <c r="AF170" s="241"/>
      <c r="AG170" s="241"/>
      <c r="AH170" s="241"/>
      <c r="AI170" s="241"/>
      <c r="AJ170" s="241"/>
      <c r="AK170" s="241"/>
      <c r="AL170" s="241"/>
      <c r="AM170" s="241"/>
      <c r="AN170" s="241"/>
      <c r="AO170" s="241"/>
      <c r="AP170" s="241"/>
      <c r="AQ170" s="241"/>
    </row>
    <row r="171" spans="1:43" x14ac:dyDescent="0.25">
      <c r="A171" s="291">
        <v>11</v>
      </c>
      <c r="B171" s="286" t="s">
        <v>162</v>
      </c>
      <c r="C171" s="303" t="s">
        <v>140</v>
      </c>
      <c r="D171" s="304">
        <f>[1]KIADÁS!$EE$2173</f>
        <v>0</v>
      </c>
      <c r="E171" s="305">
        <f>[1]KIADÁS!$EF$2173</f>
        <v>0</v>
      </c>
      <c r="F171" s="305">
        <f>[1]KIADÁS!$EG$2173</f>
        <v>0</v>
      </c>
      <c r="G171" s="305">
        <f>[1]KIADÁS!$EE$2217</f>
        <v>0</v>
      </c>
      <c r="H171" s="305">
        <f>[1]KIADÁS!$EF$2217</f>
        <v>0</v>
      </c>
      <c r="I171" s="305">
        <f>[1]KIADÁS!$EG$2217</f>
        <v>0</v>
      </c>
      <c r="J171" s="305">
        <f>[1]KIADÁS!$EE$2256</f>
        <v>0</v>
      </c>
      <c r="K171" s="305">
        <f>[1]KIADÁS!$EF$2256</f>
        <v>0</v>
      </c>
      <c r="L171" s="305">
        <f>[1]KIADÁS!$EG$2256</f>
        <v>0</v>
      </c>
      <c r="M171" s="305">
        <f>[1]KIADÁS!$EE$2293</f>
        <v>0</v>
      </c>
      <c r="N171" s="305">
        <f>[1]KIADÁS!$EF$2293</f>
        <v>0</v>
      </c>
      <c r="O171" s="305">
        <f>[1]KIADÁS!$EG$2293</f>
        <v>0</v>
      </c>
      <c r="P171" s="305">
        <f>[1]KIADÁS!$EE$2344</f>
        <v>0</v>
      </c>
      <c r="Q171" s="305">
        <f>[1]KIADÁS!$EF$2344</f>
        <v>0</v>
      </c>
      <c r="R171" s="305">
        <f>[1]KIADÁS!$EG$2344</f>
        <v>0</v>
      </c>
      <c r="S171" s="305">
        <f>[1]KIADÁS!$EE$2406</f>
        <v>0</v>
      </c>
      <c r="T171" s="305">
        <f>[1]KIADÁS!$EF$2406</f>
        <v>0</v>
      </c>
      <c r="U171" s="307">
        <f>[1]KIADÁS!$EG$2406</f>
        <v>0</v>
      </c>
      <c r="V171" s="241"/>
      <c r="W171" s="241"/>
      <c r="X171" s="241"/>
      <c r="AB171" s="241"/>
      <c r="AC171" s="241"/>
      <c r="AD171" s="241"/>
      <c r="AE171" s="241"/>
      <c r="AF171" s="241"/>
      <c r="AG171" s="241"/>
      <c r="AH171" s="241"/>
      <c r="AI171" s="241"/>
      <c r="AJ171" s="241"/>
      <c r="AK171" s="241"/>
      <c r="AL171" s="241"/>
      <c r="AM171" s="241"/>
      <c r="AN171" s="241"/>
      <c r="AO171" s="241"/>
      <c r="AP171" s="241"/>
      <c r="AQ171" s="241"/>
    </row>
    <row r="172" spans="1:43" x14ac:dyDescent="0.25">
      <c r="A172" s="291">
        <v>12</v>
      </c>
      <c r="B172" s="286" t="s">
        <v>76</v>
      </c>
      <c r="C172" s="303" t="s">
        <v>141</v>
      </c>
      <c r="D172" s="304">
        <f>[1]KIADÁS!$EB$2173</f>
        <v>0</v>
      </c>
      <c r="E172" s="305">
        <f>[1]KIADÁS!$EC$2173</f>
        <v>0</v>
      </c>
      <c r="F172" s="305">
        <f>[1]KIADÁS!$ED$2173</f>
        <v>0</v>
      </c>
      <c r="G172" s="305">
        <f>[1]KIADÁS!$EB$2217</f>
        <v>0</v>
      </c>
      <c r="H172" s="305">
        <f>[1]KIADÁS!$EC$2217</f>
        <v>0</v>
      </c>
      <c r="I172" s="305">
        <f>[1]KIADÁS!$ED$2217</f>
        <v>0</v>
      </c>
      <c r="J172" s="305">
        <f>[1]KIADÁS!$EB$2256</f>
        <v>0</v>
      </c>
      <c r="K172" s="305">
        <f>[1]KIADÁS!$EC$2256</f>
        <v>0</v>
      </c>
      <c r="L172" s="305">
        <f>[1]KIADÁS!$ED$2256</f>
        <v>0</v>
      </c>
      <c r="M172" s="305">
        <f>[1]KIADÁS!$EB$2293</f>
        <v>0</v>
      </c>
      <c r="N172" s="305">
        <f>[1]KIADÁS!$EC$2293</f>
        <v>0</v>
      </c>
      <c r="O172" s="305">
        <f>[1]KIADÁS!$ED$2293</f>
        <v>0</v>
      </c>
      <c r="P172" s="305">
        <f>[1]KIADÁS!$EB$2344</f>
        <v>0</v>
      </c>
      <c r="Q172" s="305">
        <f>[1]KIADÁS!$EC$2344</f>
        <v>0</v>
      </c>
      <c r="R172" s="305">
        <f>[1]KIADÁS!$ED$2344</f>
        <v>0</v>
      </c>
      <c r="S172" s="305">
        <f>[1]KIADÁS!$EB$2406</f>
        <v>0</v>
      </c>
      <c r="T172" s="305">
        <f>[1]KIADÁS!$EC$2406</f>
        <v>0</v>
      </c>
      <c r="U172" s="307">
        <f>[1]KIADÁS!$ED$2406</f>
        <v>0</v>
      </c>
      <c r="V172" s="241"/>
      <c r="W172" s="241"/>
      <c r="X172" s="241"/>
      <c r="AB172" s="241"/>
      <c r="AC172" s="241"/>
      <c r="AD172" s="241"/>
      <c r="AE172" s="241"/>
      <c r="AF172" s="241"/>
      <c r="AG172" s="241"/>
      <c r="AH172" s="241"/>
      <c r="AI172" s="241"/>
      <c r="AJ172" s="241"/>
      <c r="AK172" s="241"/>
      <c r="AL172" s="241"/>
      <c r="AM172" s="241"/>
      <c r="AN172" s="241"/>
      <c r="AO172" s="241"/>
      <c r="AP172" s="241"/>
      <c r="AQ172" s="241"/>
    </row>
    <row r="173" spans="1:43" ht="23.25" x14ac:dyDescent="0.25">
      <c r="A173" s="291">
        <v>13</v>
      </c>
      <c r="B173" s="286" t="s">
        <v>156</v>
      </c>
      <c r="C173" s="309" t="s">
        <v>143</v>
      </c>
      <c r="D173" s="304">
        <f>[1]KIADÁS!$EK$2173</f>
        <v>0</v>
      </c>
      <c r="E173" s="305">
        <f>[1]KIADÁS!$EL$2173</f>
        <v>0</v>
      </c>
      <c r="F173" s="305">
        <f>[1]KIADÁS!$EM$2173</f>
        <v>0</v>
      </c>
      <c r="G173" s="305">
        <f>[1]KIADÁS!$EK$2217</f>
        <v>0</v>
      </c>
      <c r="H173" s="305">
        <f>[1]KIADÁS!$EL$2217</f>
        <v>0</v>
      </c>
      <c r="I173" s="305">
        <f>[1]KIADÁS!$EM$2217</f>
        <v>0</v>
      </c>
      <c r="J173" s="305">
        <f>[1]KIADÁS!$EK$2256</f>
        <v>0</v>
      </c>
      <c r="K173" s="305">
        <f>[1]KIADÁS!$EL$2256</f>
        <v>0</v>
      </c>
      <c r="L173" s="305">
        <f>[1]KIADÁS!$EM$2256</f>
        <v>0</v>
      </c>
      <c r="M173" s="305">
        <f>[1]KIADÁS!$EK$2293</f>
        <v>0</v>
      </c>
      <c r="N173" s="305">
        <f>[1]KIADÁS!$EL$2293</f>
        <v>0</v>
      </c>
      <c r="O173" s="305">
        <f>[1]KIADÁS!$EM$2293</f>
        <v>0</v>
      </c>
      <c r="P173" s="305">
        <f>[1]KIADÁS!$EK$2344</f>
        <v>0</v>
      </c>
      <c r="Q173" s="305">
        <f>[1]KIADÁS!$EL$2344</f>
        <v>0</v>
      </c>
      <c r="R173" s="305">
        <f>[1]KIADÁS!$EM$2344</f>
        <v>0</v>
      </c>
      <c r="S173" s="305">
        <f>[1]KIADÁS!$EK$2406</f>
        <v>0</v>
      </c>
      <c r="T173" s="305">
        <f>[1]KIADÁS!$EL$2406</f>
        <v>0</v>
      </c>
      <c r="U173" s="307">
        <f>[1]KIADÁS!$EM$2406</f>
        <v>0</v>
      </c>
      <c r="V173" s="241"/>
      <c r="W173" s="241"/>
      <c r="X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</row>
    <row r="174" spans="1:43" ht="22.5" x14ac:dyDescent="0.25">
      <c r="A174" s="292"/>
      <c r="B174" s="288" t="s">
        <v>96</v>
      </c>
      <c r="C174" s="315"/>
      <c r="D174" s="311">
        <f>SUM(D171,D172,D173)</f>
        <v>0</v>
      </c>
      <c r="E174" s="312">
        <f t="shared" ref="E174:F174" si="199">SUM(E171,E172,E173)</f>
        <v>0</v>
      </c>
      <c r="F174" s="312">
        <f t="shared" si="199"/>
        <v>0</v>
      </c>
      <c r="G174" s="312">
        <f>SUM(G171,G172,G173)</f>
        <v>0</v>
      </c>
      <c r="H174" s="312">
        <f t="shared" ref="H174:I174" si="200">SUM(H171,H172,H173)</f>
        <v>0</v>
      </c>
      <c r="I174" s="312">
        <f t="shared" si="200"/>
        <v>0</v>
      </c>
      <c r="J174" s="312">
        <f>SUM(J171,J172,J173)</f>
        <v>0</v>
      </c>
      <c r="K174" s="312">
        <f t="shared" ref="K174:L174" si="201">SUM(K171,K172,K173)</f>
        <v>0</v>
      </c>
      <c r="L174" s="312">
        <f t="shared" si="201"/>
        <v>0</v>
      </c>
      <c r="M174" s="312">
        <f>SUM(M171,M172,M173)</f>
        <v>0</v>
      </c>
      <c r="N174" s="312">
        <f t="shared" ref="N174:O174" si="202">SUM(N171,N172,N173)</f>
        <v>0</v>
      </c>
      <c r="O174" s="312">
        <f t="shared" si="202"/>
        <v>0</v>
      </c>
      <c r="P174" s="312">
        <f>SUM(P171,P172,P173)</f>
        <v>0</v>
      </c>
      <c r="Q174" s="312">
        <f t="shared" ref="Q174:R174" si="203">SUM(Q171,Q172,Q173)</f>
        <v>0</v>
      </c>
      <c r="R174" s="312">
        <f t="shared" si="203"/>
        <v>0</v>
      </c>
      <c r="S174" s="312">
        <f>SUM(S171,S172,S173)</f>
        <v>0</v>
      </c>
      <c r="T174" s="312">
        <f t="shared" ref="T174:U174" si="204">SUM(T171,T172,T173)</f>
        <v>0</v>
      </c>
      <c r="U174" s="314">
        <f t="shared" si="204"/>
        <v>0</v>
      </c>
      <c r="V174" s="241"/>
      <c r="W174" s="241"/>
      <c r="X174" s="241"/>
      <c r="AB174" s="241"/>
      <c r="AC174" s="241"/>
      <c r="AD174" s="241"/>
      <c r="AE174" s="241"/>
      <c r="AF174" s="241"/>
      <c r="AG174" s="241"/>
      <c r="AH174" s="241"/>
      <c r="AI174" s="241"/>
      <c r="AJ174" s="241"/>
      <c r="AK174" s="241"/>
      <c r="AL174" s="241"/>
      <c r="AM174" s="241"/>
      <c r="AN174" s="241"/>
      <c r="AO174" s="241"/>
      <c r="AP174" s="241"/>
      <c r="AQ174" s="241"/>
    </row>
    <row r="175" spans="1:43" ht="23.25" thickBot="1" x14ac:dyDescent="0.3">
      <c r="A175" s="292"/>
      <c r="B175" s="288" t="s">
        <v>103</v>
      </c>
      <c r="C175" s="315"/>
      <c r="D175" s="517">
        <f>SUM(D174,D169,D163)</f>
        <v>0</v>
      </c>
      <c r="E175" s="518">
        <f t="shared" ref="E175" si="205">SUM(E174,E169,E163)</f>
        <v>0</v>
      </c>
      <c r="F175" s="518">
        <f t="shared" ref="F175" si="206">SUM(F174,F169,F163)</f>
        <v>0</v>
      </c>
      <c r="G175" s="518">
        <f t="shared" ref="G175" si="207">SUM(G174,G169,G163)</f>
        <v>0</v>
      </c>
      <c r="H175" s="518">
        <f t="shared" ref="H175" si="208">SUM(H174,H169,H163)</f>
        <v>0</v>
      </c>
      <c r="I175" s="518">
        <f t="shared" ref="I175" si="209">SUM(I174,I169,I163)</f>
        <v>0</v>
      </c>
      <c r="J175" s="518">
        <f t="shared" ref="J175" si="210">SUM(J174,J169,J163)</f>
        <v>0</v>
      </c>
      <c r="K175" s="518">
        <f t="shared" ref="K175" si="211">SUM(K174,K169,K163)</f>
        <v>0</v>
      </c>
      <c r="L175" s="518">
        <f t="shared" ref="L175" si="212">SUM(L174,L169,L163)</f>
        <v>0</v>
      </c>
      <c r="M175" s="518">
        <f t="shared" ref="M175" si="213">SUM(M174,M169,M163)</f>
        <v>0</v>
      </c>
      <c r="N175" s="518">
        <f t="shared" ref="N175" si="214">SUM(N174,N169,N163)</f>
        <v>0</v>
      </c>
      <c r="O175" s="518">
        <f t="shared" ref="O175" si="215">SUM(O174,O169,O163)</f>
        <v>0</v>
      </c>
      <c r="P175" s="518">
        <f t="shared" ref="P175" si="216">SUM(P174,P169,P163)</f>
        <v>0</v>
      </c>
      <c r="Q175" s="518">
        <f t="shared" ref="Q175" si="217">SUM(Q174,Q169,Q163)</f>
        <v>0</v>
      </c>
      <c r="R175" s="518">
        <f t="shared" ref="R175" si="218">SUM(R174,R169,R163)</f>
        <v>0</v>
      </c>
      <c r="S175" s="518">
        <f t="shared" ref="S175" si="219">SUM(S174,S169,S163)</f>
        <v>0</v>
      </c>
      <c r="T175" s="518">
        <f t="shared" ref="T175" si="220">SUM(T174,T169,T163)</f>
        <v>0</v>
      </c>
      <c r="U175" s="519">
        <f t="shared" ref="U175" si="221">SUM(U174,U169,U163)</f>
        <v>0</v>
      </c>
      <c r="V175" s="241"/>
      <c r="W175" s="241"/>
      <c r="X175" s="241"/>
      <c r="AB175" s="241"/>
      <c r="AC175" s="241"/>
      <c r="AD175" s="241"/>
      <c r="AE175" s="241"/>
      <c r="AF175" s="241"/>
      <c r="AG175" s="241"/>
      <c r="AH175" s="241"/>
      <c r="AI175" s="241"/>
      <c r="AJ175" s="241"/>
      <c r="AK175" s="241"/>
      <c r="AL175" s="241"/>
      <c r="AM175" s="241"/>
      <c r="AN175" s="241"/>
      <c r="AO175" s="241"/>
      <c r="AP175" s="241"/>
      <c r="AQ175" s="241"/>
    </row>
    <row r="176" spans="1:43" x14ac:dyDescent="0.25">
      <c r="A176" s="287"/>
      <c r="B176" s="288"/>
      <c r="C176" s="1102" t="s">
        <v>223</v>
      </c>
      <c r="D176" s="1136" t="s">
        <v>266</v>
      </c>
      <c r="E176" s="1137"/>
      <c r="F176" s="1137"/>
      <c r="G176" s="1137"/>
      <c r="H176" s="1137"/>
      <c r="I176" s="1137"/>
      <c r="J176" s="1137"/>
      <c r="K176" s="1137"/>
      <c r="L176" s="1137"/>
      <c r="M176" s="1137"/>
      <c r="N176" s="1137"/>
      <c r="O176" s="1137"/>
      <c r="P176" s="1137"/>
      <c r="Q176" s="1137"/>
      <c r="R176" s="1137"/>
      <c r="S176" s="1137"/>
      <c r="T176" s="1137"/>
      <c r="U176" s="1138"/>
      <c r="V176" s="241"/>
      <c r="W176" s="241"/>
      <c r="X176" s="241"/>
      <c r="AB176" s="241"/>
      <c r="AC176" s="241"/>
      <c r="AD176" s="241"/>
      <c r="AE176" s="241"/>
      <c r="AF176" s="241"/>
      <c r="AG176" s="241"/>
      <c r="AH176" s="241"/>
      <c r="AI176" s="241"/>
      <c r="AJ176" s="241"/>
      <c r="AK176" s="241"/>
      <c r="AL176" s="241"/>
      <c r="AM176" s="241"/>
      <c r="AN176" s="241"/>
      <c r="AO176" s="241"/>
      <c r="AP176" s="241"/>
      <c r="AQ176" s="241"/>
    </row>
    <row r="177" spans="1:43" ht="50.25" customHeight="1" x14ac:dyDescent="0.25">
      <c r="A177" s="287"/>
      <c r="B177" s="288"/>
      <c r="C177" s="1102"/>
      <c r="D177" s="1149"/>
      <c r="E177" s="1150"/>
      <c r="F177" s="1150"/>
      <c r="G177" s="1150"/>
      <c r="H177" s="1150"/>
      <c r="I177" s="1150"/>
      <c r="J177" s="1150"/>
      <c r="K177" s="1150"/>
      <c r="L177" s="1150"/>
      <c r="M177" s="1150"/>
      <c r="N177" s="1150"/>
      <c r="O177" s="1150"/>
      <c r="P177" s="1150"/>
      <c r="Q177" s="1150"/>
      <c r="R177" s="1150"/>
      <c r="S177" s="1150"/>
      <c r="T177" s="1150"/>
      <c r="U177" s="1154"/>
      <c r="V177" s="241"/>
      <c r="W177" s="241"/>
      <c r="X177" s="241"/>
      <c r="AB177" s="241"/>
      <c r="AC177" s="241"/>
      <c r="AD177" s="241"/>
      <c r="AE177" s="241"/>
      <c r="AF177" s="241"/>
      <c r="AG177" s="241"/>
      <c r="AH177" s="241"/>
      <c r="AI177" s="241"/>
      <c r="AJ177" s="241"/>
      <c r="AK177" s="241"/>
      <c r="AL177" s="241"/>
      <c r="AM177" s="241"/>
      <c r="AN177" s="241"/>
      <c r="AO177" s="241"/>
      <c r="AP177" s="241"/>
      <c r="AQ177" s="241"/>
    </row>
    <row r="178" spans="1:43" ht="56.25" customHeight="1" x14ac:dyDescent="0.25">
      <c r="A178" s="287"/>
      <c r="B178" s="288"/>
      <c r="C178" s="297" t="s">
        <v>111</v>
      </c>
      <c r="D178" s="1158"/>
      <c r="E178" s="1151"/>
      <c r="F178" s="1151"/>
      <c r="G178" s="1151"/>
      <c r="H178" s="1151"/>
      <c r="I178" s="1151"/>
      <c r="J178" s="1151"/>
      <c r="K178" s="1151"/>
      <c r="L178" s="1151"/>
      <c r="M178" s="1151"/>
      <c r="N178" s="1151"/>
      <c r="O178" s="1151"/>
      <c r="P178" s="1151"/>
      <c r="Q178" s="1151"/>
      <c r="R178" s="1151"/>
      <c r="S178" s="1151"/>
      <c r="T178" s="1151"/>
      <c r="U178" s="1190"/>
      <c r="V178" s="241"/>
      <c r="W178" s="241"/>
      <c r="X178" s="241"/>
      <c r="AB178" s="241"/>
      <c r="AC178" s="241"/>
      <c r="AD178" s="241"/>
      <c r="AE178" s="241"/>
      <c r="AF178" s="241"/>
      <c r="AG178" s="241"/>
      <c r="AH178" s="241"/>
      <c r="AI178" s="241"/>
      <c r="AJ178" s="241"/>
      <c r="AK178" s="241"/>
      <c r="AL178" s="241"/>
      <c r="AM178" s="241"/>
      <c r="AN178" s="241"/>
      <c r="AO178" s="241"/>
      <c r="AP178" s="241"/>
      <c r="AQ178" s="241"/>
    </row>
    <row r="179" spans="1:43" ht="62.25" customHeight="1" x14ac:dyDescent="0.25">
      <c r="A179" s="289" t="s">
        <v>41</v>
      </c>
      <c r="B179" s="290" t="s">
        <v>111</v>
      </c>
      <c r="C179" s="298" t="s">
        <v>117</v>
      </c>
      <c r="D179" s="516"/>
      <c r="E179" s="514"/>
      <c r="F179" s="514"/>
      <c r="G179" s="514"/>
      <c r="H179" s="514"/>
      <c r="I179" s="514"/>
      <c r="J179" s="514"/>
      <c r="K179" s="514"/>
      <c r="L179" s="514"/>
      <c r="M179" s="514"/>
      <c r="N179" s="514"/>
      <c r="O179" s="514"/>
      <c r="P179" s="514"/>
      <c r="Q179" s="514"/>
      <c r="R179" s="514"/>
      <c r="S179" s="514"/>
      <c r="T179" s="514"/>
      <c r="U179" s="515"/>
      <c r="V179" s="241"/>
      <c r="W179" s="241"/>
      <c r="X179" s="241"/>
      <c r="AB179" s="241"/>
      <c r="AC179" s="24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  <c r="AN179" s="241"/>
      <c r="AO179" s="241"/>
      <c r="AP179" s="241"/>
      <c r="AQ179" s="241"/>
    </row>
    <row r="180" spans="1:43" ht="23.25" x14ac:dyDescent="0.25">
      <c r="A180" s="291" t="s">
        <v>53</v>
      </c>
      <c r="B180" s="286" t="s">
        <v>55</v>
      </c>
      <c r="C180" s="302"/>
      <c r="D180" s="1139"/>
      <c r="E180" s="1140"/>
      <c r="F180" s="1140"/>
      <c r="G180" s="1140"/>
      <c r="H180" s="1140"/>
      <c r="I180" s="1140"/>
      <c r="J180" s="1140"/>
      <c r="K180" s="1140"/>
      <c r="L180" s="1140"/>
      <c r="M180" s="1140"/>
      <c r="N180" s="1140"/>
      <c r="O180" s="1140"/>
      <c r="P180" s="1140"/>
      <c r="Q180" s="1140"/>
      <c r="R180" s="1140"/>
      <c r="S180" s="1140"/>
      <c r="T180" s="1140"/>
      <c r="U180" s="1141"/>
      <c r="V180" s="241"/>
      <c r="W180" s="241"/>
      <c r="X180" s="241"/>
      <c r="AB180" s="241"/>
      <c r="AC180" s="241"/>
      <c r="AD180" s="241"/>
      <c r="AE180" s="241"/>
      <c r="AF180" s="241"/>
      <c r="AG180" s="241"/>
      <c r="AH180" s="241"/>
      <c r="AI180" s="241"/>
      <c r="AJ180" s="241"/>
      <c r="AK180" s="241"/>
      <c r="AL180" s="241"/>
      <c r="AM180" s="241"/>
      <c r="AN180" s="241"/>
      <c r="AO180" s="241"/>
      <c r="AP180" s="241"/>
      <c r="AQ180" s="241"/>
    </row>
    <row r="181" spans="1:43" x14ac:dyDescent="0.25">
      <c r="A181" s="291">
        <v>1</v>
      </c>
      <c r="B181" s="286" t="s">
        <v>2</v>
      </c>
      <c r="C181" s="303" t="s">
        <v>144</v>
      </c>
      <c r="D181" s="304">
        <f>[1]KIADÁS!$O$2445</f>
        <v>0</v>
      </c>
      <c r="E181" s="305">
        <f>[1]KIADÁS!$P$2445</f>
        <v>0</v>
      </c>
      <c r="F181" s="305">
        <f>[1]KIADÁS!$Q$2445</f>
        <v>0</v>
      </c>
      <c r="G181" s="305">
        <f>[1]KIADÁS!$O$2484</f>
        <v>0</v>
      </c>
      <c r="H181" s="305">
        <f>[1]KIADÁS!$P$2484</f>
        <v>0</v>
      </c>
      <c r="I181" s="305">
        <f>[1]KIADÁS!$Q$2484</f>
        <v>0</v>
      </c>
      <c r="J181" s="305">
        <f>[1]KIADÁS!$O$2523</f>
        <v>0</v>
      </c>
      <c r="K181" s="305">
        <f>[1]KIADÁS!$P$2523</f>
        <v>0</v>
      </c>
      <c r="L181" s="305">
        <f>[1]KIADÁS!$Q$2523</f>
        <v>0</v>
      </c>
      <c r="M181" s="305">
        <f>[1]KIADÁS!$O$2562</f>
        <v>0</v>
      </c>
      <c r="N181" s="305">
        <f>[1]KIADÁS!$P$2562</f>
        <v>0</v>
      </c>
      <c r="O181" s="305">
        <f>[1]KIADÁS!$Q$2562</f>
        <v>0</v>
      </c>
      <c r="P181" s="305">
        <f>[1]KIADÁS!$O$2588</f>
        <v>0</v>
      </c>
      <c r="Q181" s="305">
        <f>[1]KIADÁS!$P$2588</f>
        <v>0</v>
      </c>
      <c r="R181" s="305">
        <f>[1]KIADÁS!$Q$2588</f>
        <v>0</v>
      </c>
      <c r="S181" s="305">
        <f>[1]KIADÁS!$O$2630</f>
        <v>0</v>
      </c>
      <c r="T181" s="305">
        <f>[1]KIADÁS!$P$2630</f>
        <v>0</v>
      </c>
      <c r="U181" s="307">
        <f>[1]KIADÁS!$Q$2630</f>
        <v>0</v>
      </c>
      <c r="V181" s="241"/>
      <c r="W181" s="241"/>
      <c r="X181" s="241"/>
      <c r="AB181" s="241"/>
      <c r="AC181" s="241"/>
      <c r="AD181" s="241"/>
      <c r="AE181" s="241"/>
      <c r="AF181" s="241"/>
      <c r="AG181" s="241"/>
      <c r="AH181" s="241"/>
      <c r="AI181" s="241"/>
      <c r="AJ181" s="241"/>
      <c r="AK181" s="241"/>
      <c r="AL181" s="241"/>
      <c r="AM181" s="241"/>
      <c r="AN181" s="241"/>
      <c r="AO181" s="241"/>
      <c r="AP181" s="241"/>
      <c r="AQ181" s="241"/>
    </row>
    <row r="182" spans="1:43" ht="23.25" x14ac:dyDescent="0.25">
      <c r="A182" s="291">
        <v>2</v>
      </c>
      <c r="B182" s="286" t="s">
        <v>57</v>
      </c>
      <c r="C182" s="303" t="s">
        <v>145</v>
      </c>
      <c r="D182" s="304">
        <f>[1]KIADÁS!$R$2445</f>
        <v>0</v>
      </c>
      <c r="E182" s="305">
        <f>[1]KIADÁS!$S$2445</f>
        <v>0</v>
      </c>
      <c r="F182" s="305">
        <f>[1]KIADÁS!$T$2445</f>
        <v>0</v>
      </c>
      <c r="G182" s="305">
        <f>[1]KIADÁS!$R$2484</f>
        <v>0</v>
      </c>
      <c r="H182" s="305">
        <f>[1]KIADÁS!$S$2484</f>
        <v>0</v>
      </c>
      <c r="I182" s="305">
        <f>[1]KIADÁS!$T$2484</f>
        <v>0</v>
      </c>
      <c r="J182" s="305">
        <f>[1]KIADÁS!$R$2523</f>
        <v>0</v>
      </c>
      <c r="K182" s="305">
        <f>[1]KIADÁS!$S$2523</f>
        <v>0</v>
      </c>
      <c r="L182" s="305">
        <f>[1]KIADÁS!$T$2523</f>
        <v>0</v>
      </c>
      <c r="M182" s="305">
        <f>[1]KIADÁS!$R$2562</f>
        <v>0</v>
      </c>
      <c r="N182" s="305">
        <f>[1]KIADÁS!$S$2562</f>
        <v>0</v>
      </c>
      <c r="O182" s="305">
        <f>[1]KIADÁS!$T$2562</f>
        <v>0</v>
      </c>
      <c r="P182" s="305">
        <f>[1]KIADÁS!$R$2588</f>
        <v>0</v>
      </c>
      <c r="Q182" s="305">
        <f>[1]KIADÁS!$S$2588</f>
        <v>0</v>
      </c>
      <c r="R182" s="305">
        <f>[1]KIADÁS!$T$2588</f>
        <v>0</v>
      </c>
      <c r="S182" s="305">
        <f>[1]KIADÁS!$R$2630</f>
        <v>0</v>
      </c>
      <c r="T182" s="305">
        <f>[1]KIADÁS!$S$2630</f>
        <v>0</v>
      </c>
      <c r="U182" s="307">
        <f>[1]KIADÁS!$T$2630</f>
        <v>0</v>
      </c>
      <c r="V182" s="241"/>
      <c r="W182" s="241"/>
      <c r="X182" s="241"/>
      <c r="AB182" s="241"/>
      <c r="AC182" s="241"/>
      <c r="AD182" s="241"/>
      <c r="AE182" s="241"/>
      <c r="AF182" s="241"/>
      <c r="AG182" s="241"/>
      <c r="AH182" s="241"/>
      <c r="AI182" s="241"/>
      <c r="AJ182" s="241"/>
      <c r="AK182" s="241"/>
      <c r="AL182" s="241"/>
      <c r="AM182" s="241"/>
      <c r="AN182" s="241"/>
      <c r="AO182" s="241"/>
      <c r="AP182" s="241"/>
      <c r="AQ182" s="241"/>
    </row>
    <row r="183" spans="1:43" x14ac:dyDescent="0.25">
      <c r="A183" s="291">
        <v>3</v>
      </c>
      <c r="B183" s="286" t="s">
        <v>3</v>
      </c>
      <c r="C183" s="303" t="s">
        <v>147</v>
      </c>
      <c r="D183" s="304">
        <f>[1]KIADÁS!$U$2445</f>
        <v>0</v>
      </c>
      <c r="E183" s="305">
        <f>[1]KIADÁS!$V$2445</f>
        <v>0</v>
      </c>
      <c r="F183" s="305">
        <f>[1]KIADÁS!$W$2445</f>
        <v>0</v>
      </c>
      <c r="G183" s="305">
        <f>[1]KIADÁS!$U$2484</f>
        <v>0</v>
      </c>
      <c r="H183" s="305">
        <f>[1]KIADÁS!$V$2484</f>
        <v>0</v>
      </c>
      <c r="I183" s="305">
        <f>[1]KIADÁS!$W$2484</f>
        <v>0</v>
      </c>
      <c r="J183" s="305">
        <f>[1]KIADÁS!$U$2523</f>
        <v>0</v>
      </c>
      <c r="K183" s="305">
        <f>[1]KIADÁS!$V$2523</f>
        <v>0</v>
      </c>
      <c r="L183" s="305">
        <f>[1]KIADÁS!$W$2523</f>
        <v>0</v>
      </c>
      <c r="M183" s="305">
        <f>[1]KIADÁS!$U$2562</f>
        <v>0</v>
      </c>
      <c r="N183" s="305">
        <f>[1]KIADÁS!$V$2562</f>
        <v>0</v>
      </c>
      <c r="O183" s="305">
        <f>[1]KIADÁS!$W$2562</f>
        <v>0</v>
      </c>
      <c r="P183" s="305">
        <f>[1]KIADÁS!$U$2588</f>
        <v>0</v>
      </c>
      <c r="Q183" s="305">
        <f>[1]KIADÁS!$V$2588</f>
        <v>0</v>
      </c>
      <c r="R183" s="305">
        <f>[1]KIADÁS!$W$2588</f>
        <v>0</v>
      </c>
      <c r="S183" s="305">
        <f>[1]KIADÁS!$U$2630</f>
        <v>0</v>
      </c>
      <c r="T183" s="305">
        <f>[1]KIADÁS!$V$2630</f>
        <v>0</v>
      </c>
      <c r="U183" s="307">
        <f>[1]KIADÁS!$W$2630</f>
        <v>0</v>
      </c>
      <c r="V183" s="241"/>
      <c r="W183" s="241"/>
      <c r="X183" s="241"/>
      <c r="AB183" s="241"/>
      <c r="AC183" s="241"/>
      <c r="AD183" s="241"/>
      <c r="AE183" s="241"/>
      <c r="AF183" s="241"/>
      <c r="AG183" s="241"/>
      <c r="AH183" s="241"/>
      <c r="AI183" s="241"/>
      <c r="AJ183" s="241"/>
      <c r="AK183" s="241"/>
      <c r="AL183" s="241"/>
      <c r="AM183" s="241"/>
      <c r="AN183" s="241"/>
      <c r="AO183" s="241"/>
      <c r="AP183" s="241"/>
      <c r="AQ183" s="241"/>
    </row>
    <row r="184" spans="1:43" x14ac:dyDescent="0.25">
      <c r="A184" s="291">
        <v>4</v>
      </c>
      <c r="B184" s="286" t="s">
        <v>51</v>
      </c>
      <c r="C184" s="303" t="s">
        <v>148</v>
      </c>
      <c r="D184" s="304">
        <f>[1]KIADÁS!$AM$2445</f>
        <v>0</v>
      </c>
      <c r="E184" s="305">
        <f>[1]KIADÁS!$AN$2445</f>
        <v>0</v>
      </c>
      <c r="F184" s="305">
        <f>[1]KIADÁS!$AO$2445</f>
        <v>0</v>
      </c>
      <c r="G184" s="305">
        <f>[1]KIADÁS!$AM$2484</f>
        <v>0</v>
      </c>
      <c r="H184" s="305">
        <f>[1]KIADÁS!$AN$2484</f>
        <v>0</v>
      </c>
      <c r="I184" s="305">
        <f>[1]KIADÁS!$AO$2484</f>
        <v>0</v>
      </c>
      <c r="J184" s="305">
        <f>[1]KIADÁS!$AM$2523</f>
        <v>0</v>
      </c>
      <c r="K184" s="305">
        <f>[1]KIADÁS!$AN$2523</f>
        <v>0</v>
      </c>
      <c r="L184" s="305">
        <f>[1]KIADÁS!$AO$2523</f>
        <v>0</v>
      </c>
      <c r="M184" s="305">
        <f>[1]KIADÁS!$AM$2562</f>
        <v>0</v>
      </c>
      <c r="N184" s="305">
        <f>[1]KIADÁS!$AN$2562</f>
        <v>0</v>
      </c>
      <c r="O184" s="305">
        <f>[1]KIADÁS!$AO$2562</f>
        <v>0</v>
      </c>
      <c r="P184" s="305">
        <f>[1]KIADÁS!$AM$2588</f>
        <v>0</v>
      </c>
      <c r="Q184" s="305">
        <f>[1]KIADÁS!$AN$2588</f>
        <v>0</v>
      </c>
      <c r="R184" s="305">
        <f>[1]KIADÁS!$AO$2588</f>
        <v>0</v>
      </c>
      <c r="S184" s="305">
        <f>[1]KIADÁS!$AM$2630</f>
        <v>0</v>
      </c>
      <c r="T184" s="305">
        <f>[1]KIADÁS!$AN$2630</f>
        <v>0</v>
      </c>
      <c r="U184" s="307">
        <f>[1]KIADÁS!$AO$2630</f>
        <v>0</v>
      </c>
      <c r="V184" s="241"/>
      <c r="W184" s="241"/>
      <c r="X184" s="241"/>
      <c r="AB184" s="241"/>
      <c r="AC184" s="241"/>
      <c r="AD184" s="241"/>
      <c r="AE184" s="241"/>
      <c r="AF184" s="241"/>
      <c r="AG184" s="241"/>
      <c r="AH184" s="241"/>
      <c r="AI184" s="241"/>
      <c r="AJ184" s="241"/>
      <c r="AK184" s="241"/>
      <c r="AL184" s="241"/>
      <c r="AM184" s="241"/>
      <c r="AN184" s="241"/>
      <c r="AO184" s="241"/>
      <c r="AP184" s="241"/>
      <c r="AQ184" s="241"/>
    </row>
    <row r="185" spans="1:43" x14ac:dyDescent="0.25">
      <c r="A185" s="291">
        <v>5</v>
      </c>
      <c r="B185" s="286" t="s">
        <v>58</v>
      </c>
      <c r="C185" s="303" t="s">
        <v>149</v>
      </c>
      <c r="D185" s="304">
        <f>[1]KIADÁS!$BE$2445-$D$18</f>
        <v>0</v>
      </c>
      <c r="E185" s="305">
        <f>[1]KIADÁS!$BF$2445-$E$18</f>
        <v>0</v>
      </c>
      <c r="F185" s="305">
        <f>[1]KIADÁS!$BG$2445-$F$18</f>
        <v>0</v>
      </c>
      <c r="G185" s="305">
        <f>[1]KIADÁS!$BE$2484-$D$18</f>
        <v>0</v>
      </c>
      <c r="H185" s="305">
        <f>[1]KIADÁS!$BF$2484-$E$18</f>
        <v>0</v>
      </c>
      <c r="I185" s="305">
        <f>[1]KIADÁS!$BG$2484-$F$18</f>
        <v>0</v>
      </c>
      <c r="J185" s="305">
        <f>[1]KIADÁS!$BE$2523-$D$18</f>
        <v>0</v>
      </c>
      <c r="K185" s="305">
        <f>[1]KIADÁS!$BF$2523-$E$18</f>
        <v>0</v>
      </c>
      <c r="L185" s="305">
        <f>[1]KIADÁS!$BG$2523-$F$18</f>
        <v>0</v>
      </c>
      <c r="M185" s="305">
        <f>[1]KIADÁS!$BE$2562-$D$18</f>
        <v>0</v>
      </c>
      <c r="N185" s="305">
        <f>[1]KIADÁS!$BF$2562-$E$18</f>
        <v>0</v>
      </c>
      <c r="O185" s="305">
        <f>[1]KIADÁS!$BG$2562-$F$18</f>
        <v>0</v>
      </c>
      <c r="P185" s="305">
        <f>[1]KIADÁS!$BE$2588-$D$18</f>
        <v>0</v>
      </c>
      <c r="Q185" s="305">
        <f>[1]KIADÁS!$BF$2588-$E$18</f>
        <v>0</v>
      </c>
      <c r="R185" s="305">
        <f>[1]KIADÁS!$BG$2588-$F$18</f>
        <v>0</v>
      </c>
      <c r="S185" s="305">
        <f>[1]KIADÁS!$BE$2630-$D$18</f>
        <v>0</v>
      </c>
      <c r="T185" s="305">
        <f>[1]KIADÁS!$BF$2630-$E$18</f>
        <v>0</v>
      </c>
      <c r="U185" s="307">
        <f>[1]KIADÁS!$BG$2630-$F$18</f>
        <v>0</v>
      </c>
      <c r="V185" s="241"/>
      <c r="W185" s="241"/>
      <c r="X185" s="241"/>
      <c r="AB185" s="241"/>
      <c r="AC185" s="241"/>
      <c r="AD185" s="241"/>
      <c r="AE185" s="241"/>
      <c r="AF185" s="241"/>
      <c r="AG185" s="241"/>
      <c r="AH185" s="241"/>
      <c r="AI185" s="241"/>
      <c r="AJ185" s="241"/>
      <c r="AK185" s="241"/>
      <c r="AL185" s="241"/>
      <c r="AM185" s="241"/>
      <c r="AN185" s="241"/>
      <c r="AO185" s="241"/>
      <c r="AP185" s="241"/>
      <c r="AQ185" s="241"/>
    </row>
    <row r="186" spans="1:43" x14ac:dyDescent="0.25">
      <c r="A186" s="291">
        <v>6</v>
      </c>
      <c r="B186" s="286" t="s">
        <v>98</v>
      </c>
      <c r="C186" s="309" t="s">
        <v>150</v>
      </c>
      <c r="D186" s="304">
        <f>[1]KIADÁS!$CF$2445+[1]KIADÁS!$CI$2445</f>
        <v>0</v>
      </c>
      <c r="E186" s="305">
        <f>[1]KIADÁS!$CG$2445+[1]KIADÁS!$CJ$2445</f>
        <v>0</v>
      </c>
      <c r="F186" s="305">
        <f>[1]KIADÁS!$CH$2445+[1]KIADÁS!$CK$2445</f>
        <v>0</v>
      </c>
      <c r="G186" s="305">
        <f>[1]KIADÁS!$CF$2484+[1]KIADÁS!$CI$2484</f>
        <v>0</v>
      </c>
      <c r="H186" s="305">
        <f>[1]KIADÁS!$CG$2484+[1]KIADÁS!$CJ$2484</f>
        <v>0</v>
      </c>
      <c r="I186" s="305">
        <f>[1]KIADÁS!$CH$2484+[1]KIADÁS!$CK$2484</f>
        <v>0</v>
      </c>
      <c r="J186" s="305">
        <f>[1]KIADÁS!$CF$2523+[1]KIADÁS!$CI$2523</f>
        <v>0</v>
      </c>
      <c r="K186" s="305">
        <f>[1]KIADÁS!$CG$2523+[1]KIADÁS!$CJ$2523</f>
        <v>0</v>
      </c>
      <c r="L186" s="305">
        <f>[1]KIADÁS!$CH$2523+[1]KIADÁS!$CK$2523</f>
        <v>0</v>
      </c>
      <c r="M186" s="305">
        <f>[1]KIADÁS!$CF$2562+[1]KIADÁS!$CI$2562</f>
        <v>0</v>
      </c>
      <c r="N186" s="305">
        <f>[1]KIADÁS!$CG$2562+[1]KIADÁS!$CJ$2562</f>
        <v>0</v>
      </c>
      <c r="O186" s="305">
        <f>[1]KIADÁS!$CH$2562+[1]KIADÁS!$CK$2562</f>
        <v>0</v>
      </c>
      <c r="P186" s="305">
        <f>[1]KIADÁS!$CF$2588+[1]KIADÁS!$CI$2588</f>
        <v>0</v>
      </c>
      <c r="Q186" s="305">
        <f>[1]KIADÁS!$CG$2588+[1]KIADÁS!$CJ$2588</f>
        <v>0</v>
      </c>
      <c r="R186" s="305">
        <f>[1]KIADÁS!$CH$2588+[1]KIADÁS!$CK$2588</f>
        <v>0</v>
      </c>
      <c r="S186" s="305">
        <f>[1]KIADÁS!$CF$2630+[1]KIADÁS!$CI$2630</f>
        <v>0</v>
      </c>
      <c r="T186" s="305">
        <f>[1]KIADÁS!$CG$2630+[1]KIADÁS!$CJ$2630</f>
        <v>0</v>
      </c>
      <c r="U186" s="307">
        <f>[1]KIADÁS!$CH$2630+[1]KIADÁS!$CK$2630</f>
        <v>0</v>
      </c>
      <c r="V186" s="241"/>
      <c r="W186" s="241"/>
      <c r="X186" s="241"/>
      <c r="AB186" s="241"/>
      <c r="AC186" s="241"/>
      <c r="AD186" s="241"/>
      <c r="AE186" s="241"/>
      <c r="AF186" s="241"/>
      <c r="AG186" s="241"/>
      <c r="AH186" s="241"/>
      <c r="AI186" s="241"/>
      <c r="AJ186" s="241"/>
      <c r="AK186" s="241"/>
      <c r="AL186" s="241"/>
      <c r="AM186" s="241"/>
      <c r="AN186" s="241"/>
      <c r="AO186" s="241"/>
      <c r="AP186" s="241"/>
      <c r="AQ186" s="241"/>
    </row>
    <row r="187" spans="1:43" x14ac:dyDescent="0.25">
      <c r="A187" s="292"/>
      <c r="B187" s="288" t="s">
        <v>59</v>
      </c>
      <c r="C187" s="310"/>
      <c r="D187" s="311">
        <f>SUM(D181:D185)</f>
        <v>0</v>
      </c>
      <c r="E187" s="312">
        <f t="shared" ref="E187:F187" si="222">SUM(E181:E185)</f>
        <v>0</v>
      </c>
      <c r="F187" s="312">
        <f t="shared" si="222"/>
        <v>0</v>
      </c>
      <c r="G187" s="312">
        <f>SUM(G181:G185)</f>
        <v>0</v>
      </c>
      <c r="H187" s="312">
        <f t="shared" ref="H187:I187" si="223">SUM(H181:H185)</f>
        <v>0</v>
      </c>
      <c r="I187" s="312">
        <f t="shared" si="223"/>
        <v>0</v>
      </c>
      <c r="J187" s="312">
        <f>SUM(J181:J185)</f>
        <v>0</v>
      </c>
      <c r="K187" s="312">
        <f t="shared" ref="K187:L187" si="224">SUM(K181:K185)</f>
        <v>0</v>
      </c>
      <c r="L187" s="312">
        <f t="shared" si="224"/>
        <v>0</v>
      </c>
      <c r="M187" s="312">
        <f>SUM(M181:M185)</f>
        <v>0</v>
      </c>
      <c r="N187" s="312">
        <f t="shared" ref="N187:O187" si="225">SUM(N181:N185)</f>
        <v>0</v>
      </c>
      <c r="O187" s="312">
        <f t="shared" si="225"/>
        <v>0</v>
      </c>
      <c r="P187" s="312">
        <f>SUM(P181:P185)</f>
        <v>0</v>
      </c>
      <c r="Q187" s="312">
        <f t="shared" ref="Q187:R187" si="226">SUM(Q181:Q185)</f>
        <v>0</v>
      </c>
      <c r="R187" s="312">
        <f t="shared" si="226"/>
        <v>0</v>
      </c>
      <c r="S187" s="312">
        <f>SUM(S181:S185)</f>
        <v>0</v>
      </c>
      <c r="T187" s="312">
        <f t="shared" ref="T187:U187" si="227">SUM(T181:T185)</f>
        <v>0</v>
      </c>
      <c r="U187" s="314">
        <f t="shared" si="227"/>
        <v>0</v>
      </c>
      <c r="V187" s="241"/>
      <c r="W187" s="241"/>
      <c r="X187" s="241"/>
      <c r="AB187" s="241"/>
      <c r="AC187" s="241"/>
      <c r="AD187" s="241"/>
      <c r="AE187" s="241"/>
      <c r="AF187" s="241"/>
      <c r="AG187" s="241"/>
      <c r="AH187" s="241"/>
      <c r="AI187" s="241"/>
      <c r="AJ187" s="241"/>
      <c r="AK187" s="241"/>
      <c r="AL187" s="241"/>
      <c r="AM187" s="241"/>
      <c r="AN187" s="241"/>
      <c r="AO187" s="241"/>
      <c r="AP187" s="241"/>
      <c r="AQ187" s="241"/>
    </row>
    <row r="188" spans="1:43" ht="23.25" x14ac:dyDescent="0.25">
      <c r="A188" s="291" t="s">
        <v>82</v>
      </c>
      <c r="B188" s="286" t="s">
        <v>62</v>
      </c>
      <c r="C188" s="303"/>
      <c r="D188" s="1144"/>
      <c r="E188" s="1142"/>
      <c r="F188" s="1142"/>
      <c r="G188" s="1142"/>
      <c r="H188" s="1142"/>
      <c r="I188" s="1142"/>
      <c r="J188" s="1142"/>
      <c r="K188" s="1142"/>
      <c r="L188" s="1142"/>
      <c r="M188" s="1142"/>
      <c r="N188" s="1142"/>
      <c r="O188" s="1142"/>
      <c r="P188" s="1142"/>
      <c r="Q188" s="1142"/>
      <c r="R188" s="1142"/>
      <c r="S188" s="1142"/>
      <c r="T188" s="1142"/>
      <c r="U188" s="1143"/>
      <c r="V188" s="241"/>
      <c r="W188" s="241"/>
      <c r="X188" s="241"/>
      <c r="AB188" s="241"/>
      <c r="AC188" s="241"/>
      <c r="AD188" s="241"/>
      <c r="AE188" s="241"/>
      <c r="AF188" s="241"/>
      <c r="AG188" s="241"/>
      <c r="AH188" s="241"/>
      <c r="AI188" s="241"/>
      <c r="AJ188" s="241"/>
      <c r="AK188" s="241"/>
      <c r="AL188" s="241"/>
      <c r="AM188" s="241"/>
      <c r="AN188" s="241"/>
      <c r="AO188" s="241"/>
      <c r="AP188" s="241"/>
      <c r="AQ188" s="241"/>
    </row>
    <row r="189" spans="1:43" x14ac:dyDescent="0.25">
      <c r="A189" s="291">
        <v>7</v>
      </c>
      <c r="B189" s="286" t="s">
        <v>64</v>
      </c>
      <c r="C189" s="303" t="s">
        <v>151</v>
      </c>
      <c r="D189" s="304">
        <f>[1]KIADÁS!$CO$2445</f>
        <v>0</v>
      </c>
      <c r="E189" s="305">
        <f>[1]KIADÁS!$CP$2445</f>
        <v>0</v>
      </c>
      <c r="F189" s="305">
        <f>[1]KIADÁS!$CQ$2445</f>
        <v>0</v>
      </c>
      <c r="G189" s="305">
        <f>[1]KIADÁS!$CO$2484</f>
        <v>0</v>
      </c>
      <c r="H189" s="305">
        <f>[1]KIADÁS!$CP$2484</f>
        <v>0</v>
      </c>
      <c r="I189" s="305">
        <f>[1]KIADÁS!$CQ$2484</f>
        <v>0</v>
      </c>
      <c r="J189" s="305">
        <f>[1]KIADÁS!$CO$2523</f>
        <v>0</v>
      </c>
      <c r="K189" s="305">
        <f>[1]KIADÁS!$CP$2523</f>
        <v>0</v>
      </c>
      <c r="L189" s="305">
        <f>[1]KIADÁS!$CQ$2523</f>
        <v>0</v>
      </c>
      <c r="M189" s="305">
        <f>[1]KIADÁS!$CO$2562</f>
        <v>0</v>
      </c>
      <c r="N189" s="305">
        <f>[1]KIADÁS!$CP$2562</f>
        <v>0</v>
      </c>
      <c r="O189" s="305">
        <f>[1]KIADÁS!$CQ$2562</f>
        <v>0</v>
      </c>
      <c r="P189" s="305">
        <f>[1]KIADÁS!$CO$2588</f>
        <v>0</v>
      </c>
      <c r="Q189" s="305">
        <f>[1]KIADÁS!$CP$2588</f>
        <v>0</v>
      </c>
      <c r="R189" s="305">
        <f>[1]KIADÁS!$CQ$2588</f>
        <v>0</v>
      </c>
      <c r="S189" s="305">
        <f>[1]KIADÁS!$CO$2630</f>
        <v>0</v>
      </c>
      <c r="T189" s="305">
        <f>[1]KIADÁS!$CP$2630</f>
        <v>0</v>
      </c>
      <c r="U189" s="307">
        <f>[1]KIADÁS!$CQ$2630</f>
        <v>0</v>
      </c>
      <c r="V189" s="241"/>
      <c r="W189" s="241"/>
      <c r="X189" s="241"/>
      <c r="AB189" s="241"/>
      <c r="AC189" s="241"/>
      <c r="AD189" s="241"/>
      <c r="AE189" s="241"/>
      <c r="AF189" s="241"/>
      <c r="AG189" s="241"/>
      <c r="AH189" s="241"/>
      <c r="AI189" s="241"/>
      <c r="AJ189" s="241"/>
      <c r="AK189" s="241"/>
      <c r="AL189" s="241"/>
      <c r="AM189" s="241"/>
      <c r="AN189" s="241"/>
      <c r="AO189" s="241"/>
      <c r="AP189" s="241"/>
      <c r="AQ189" s="241"/>
    </row>
    <row r="190" spans="1:43" x14ac:dyDescent="0.25">
      <c r="A190" s="291">
        <v>8</v>
      </c>
      <c r="B190" s="286" t="s">
        <v>65</v>
      </c>
      <c r="C190" s="303" t="s">
        <v>152</v>
      </c>
      <c r="D190" s="304">
        <f>[1]KIADÁS!$CR$2445</f>
        <v>0</v>
      </c>
      <c r="E190" s="305">
        <f>[1]KIADÁS!$CS$2445</f>
        <v>0</v>
      </c>
      <c r="F190" s="305">
        <f>[1]KIADÁS!$CT$2445</f>
        <v>0</v>
      </c>
      <c r="G190" s="305">
        <f>[1]KIADÁS!$CR$2484</f>
        <v>0</v>
      </c>
      <c r="H190" s="305">
        <f>[1]KIADÁS!$CS$2484</f>
        <v>0</v>
      </c>
      <c r="I190" s="305">
        <f>[1]KIADÁS!$CT$2484</f>
        <v>0</v>
      </c>
      <c r="J190" s="305">
        <f>[1]KIADÁS!$CR$2523</f>
        <v>0</v>
      </c>
      <c r="K190" s="305">
        <f>[1]KIADÁS!$CS$2523</f>
        <v>0</v>
      </c>
      <c r="L190" s="305">
        <f>[1]KIADÁS!$CT$2523</f>
        <v>0</v>
      </c>
      <c r="M190" s="305">
        <f>[1]KIADÁS!$CR$2562</f>
        <v>0</v>
      </c>
      <c r="N190" s="305">
        <f>[1]KIADÁS!$CS$2562</f>
        <v>0</v>
      </c>
      <c r="O190" s="305">
        <f>[1]KIADÁS!$CT$2562</f>
        <v>0</v>
      </c>
      <c r="P190" s="305">
        <f>[1]KIADÁS!$CR$2588</f>
        <v>0</v>
      </c>
      <c r="Q190" s="305">
        <f>[1]KIADÁS!$CS$2588</f>
        <v>0</v>
      </c>
      <c r="R190" s="305">
        <f>[1]KIADÁS!$CT$2588</f>
        <v>0</v>
      </c>
      <c r="S190" s="305">
        <f>[1]KIADÁS!$CR$2630</f>
        <v>0</v>
      </c>
      <c r="T190" s="305">
        <f>[1]KIADÁS!$CS$2630</f>
        <v>0</v>
      </c>
      <c r="U190" s="307">
        <f>[1]KIADÁS!$CT$2630</f>
        <v>0</v>
      </c>
      <c r="V190" s="241"/>
      <c r="W190" s="241"/>
      <c r="X190" s="241"/>
      <c r="AB190" s="241"/>
      <c r="AC190" s="241"/>
      <c r="AD190" s="241"/>
      <c r="AE190" s="241"/>
      <c r="AF190" s="241"/>
      <c r="AG190" s="241"/>
      <c r="AH190" s="241"/>
      <c r="AI190" s="241"/>
      <c r="AJ190" s="241"/>
      <c r="AK190" s="241"/>
      <c r="AL190" s="241"/>
      <c r="AM190" s="241"/>
      <c r="AN190" s="241"/>
      <c r="AO190" s="241"/>
      <c r="AP190" s="241"/>
      <c r="AQ190" s="241"/>
    </row>
    <row r="191" spans="1:43" x14ac:dyDescent="0.25">
      <c r="A191" s="291">
        <v>9</v>
      </c>
      <c r="B191" s="286" t="s">
        <v>66</v>
      </c>
      <c r="C191" s="303" t="s">
        <v>153</v>
      </c>
      <c r="D191" s="304">
        <f>[1]KIADÁS!$CU$2445</f>
        <v>0</v>
      </c>
      <c r="E191" s="305">
        <f>[1]KIADÁS!$CV$2445</f>
        <v>0</v>
      </c>
      <c r="F191" s="305">
        <f>[1]KIADÁS!$CW$2445</f>
        <v>0</v>
      </c>
      <c r="G191" s="305">
        <f>[1]KIADÁS!$CU$2484</f>
        <v>0</v>
      </c>
      <c r="H191" s="305">
        <f>[1]KIADÁS!$CV$2484</f>
        <v>0</v>
      </c>
      <c r="I191" s="305">
        <f>[1]KIADÁS!$CW$2484</f>
        <v>0</v>
      </c>
      <c r="J191" s="305">
        <f>[1]KIADÁS!$CU$2523</f>
        <v>0</v>
      </c>
      <c r="K191" s="305">
        <f>[1]KIADÁS!$CV$2523</f>
        <v>0</v>
      </c>
      <c r="L191" s="305">
        <f>[1]KIADÁS!$CW$2523</f>
        <v>0</v>
      </c>
      <c r="M191" s="305">
        <f>[1]KIADÁS!$CU$2562</f>
        <v>0</v>
      </c>
      <c r="N191" s="305">
        <f>[1]KIADÁS!$CV$2562</f>
        <v>0</v>
      </c>
      <c r="O191" s="305">
        <f>[1]KIADÁS!$CW$2562</f>
        <v>0</v>
      </c>
      <c r="P191" s="305">
        <f>[1]KIADÁS!$CU$2588</f>
        <v>0</v>
      </c>
      <c r="Q191" s="305">
        <f>[1]KIADÁS!$CV$2588</f>
        <v>0</v>
      </c>
      <c r="R191" s="305">
        <f>[1]KIADÁS!$CW$2588</f>
        <v>0</v>
      </c>
      <c r="S191" s="305">
        <f>[1]KIADÁS!$CU$2630</f>
        <v>0</v>
      </c>
      <c r="T191" s="305">
        <f>[1]KIADÁS!$CV$2630</f>
        <v>0</v>
      </c>
      <c r="U191" s="307">
        <f>[1]KIADÁS!$CW$2630</f>
        <v>0</v>
      </c>
      <c r="V191" s="241"/>
      <c r="W191" s="241"/>
      <c r="X191" s="241"/>
      <c r="AB191" s="241"/>
      <c r="AC191" s="241"/>
      <c r="AD191" s="241"/>
      <c r="AE191" s="241"/>
      <c r="AF191" s="241"/>
      <c r="AG191" s="241"/>
      <c r="AH191" s="241"/>
      <c r="AI191" s="241"/>
      <c r="AJ191" s="241"/>
      <c r="AK191" s="241"/>
      <c r="AL191" s="241"/>
      <c r="AM191" s="241"/>
      <c r="AN191" s="241"/>
      <c r="AO191" s="241"/>
      <c r="AP191" s="241"/>
      <c r="AQ191" s="241"/>
    </row>
    <row r="192" spans="1:43" x14ac:dyDescent="0.25">
      <c r="A192" s="291">
        <v>10</v>
      </c>
      <c r="B192" s="286" t="s">
        <v>15</v>
      </c>
      <c r="C192" s="303" t="s">
        <v>150</v>
      </c>
      <c r="D192" s="304">
        <f>[1]KIADÁS!$CL$2445</f>
        <v>0</v>
      </c>
      <c r="E192" s="305">
        <f>[1]KIADÁS!$CM$2445</f>
        <v>0</v>
      </c>
      <c r="F192" s="305">
        <f>[1]KIADÁS!$CN$2445</f>
        <v>0</v>
      </c>
      <c r="G192" s="305">
        <f>[1]KIADÁS!$CL$2484</f>
        <v>0</v>
      </c>
      <c r="H192" s="305">
        <f>[1]KIADÁS!$CM$2484</f>
        <v>0</v>
      </c>
      <c r="I192" s="305">
        <f>[1]KIADÁS!$CN$2484</f>
        <v>0</v>
      </c>
      <c r="J192" s="305">
        <f>[1]KIADÁS!$CL$2523</f>
        <v>0</v>
      </c>
      <c r="K192" s="305">
        <f>[1]KIADÁS!$CM$2523</f>
        <v>0</v>
      </c>
      <c r="L192" s="305">
        <f>[1]KIADÁS!$CN$2523</f>
        <v>0</v>
      </c>
      <c r="M192" s="305">
        <f>[1]KIADÁS!$CL$2562</f>
        <v>0</v>
      </c>
      <c r="N192" s="305">
        <f>[1]KIADÁS!$CM$2562</f>
        <v>0</v>
      </c>
      <c r="O192" s="305">
        <f>[1]KIADÁS!$CN$2562</f>
        <v>0</v>
      </c>
      <c r="P192" s="305">
        <f>[1]KIADÁS!$CL$2588</f>
        <v>0</v>
      </c>
      <c r="Q192" s="305">
        <f>[1]KIADÁS!$CM$2588</f>
        <v>0</v>
      </c>
      <c r="R192" s="305">
        <f>[1]KIADÁS!$CN$2588</f>
        <v>0</v>
      </c>
      <c r="S192" s="305">
        <f>[1]KIADÁS!$CL$2630</f>
        <v>0</v>
      </c>
      <c r="T192" s="305">
        <f>[1]KIADÁS!$CM$2630</f>
        <v>0</v>
      </c>
      <c r="U192" s="307">
        <f>[1]KIADÁS!$CN$2630</f>
        <v>0</v>
      </c>
      <c r="V192" s="241"/>
      <c r="W192" s="241"/>
      <c r="X192" s="241"/>
      <c r="AB192" s="241"/>
      <c r="AC192" s="241"/>
      <c r="AD192" s="241"/>
      <c r="AE192" s="241"/>
      <c r="AF192" s="241"/>
      <c r="AG192" s="241"/>
      <c r="AH192" s="241"/>
      <c r="AI192" s="241"/>
      <c r="AJ192" s="241"/>
      <c r="AK192" s="241"/>
      <c r="AL192" s="241"/>
      <c r="AM192" s="241"/>
      <c r="AN192" s="241"/>
      <c r="AO192" s="241"/>
      <c r="AP192" s="241"/>
      <c r="AQ192" s="241"/>
    </row>
    <row r="193" spans="1:43" x14ac:dyDescent="0.25">
      <c r="A193" s="292"/>
      <c r="B193" s="288" t="s">
        <v>67</v>
      </c>
      <c r="C193" s="310"/>
      <c r="D193" s="311">
        <f>SUM(D189,D190,D191,D192)</f>
        <v>0</v>
      </c>
      <c r="E193" s="312">
        <f t="shared" ref="E193:F193" si="228">SUM(E189,E190,E191,E192)</f>
        <v>0</v>
      </c>
      <c r="F193" s="312">
        <f t="shared" si="228"/>
        <v>0</v>
      </c>
      <c r="G193" s="312">
        <f>SUM(G189,G190,G191,G192)</f>
        <v>0</v>
      </c>
      <c r="H193" s="312">
        <f t="shared" ref="H193:I193" si="229">SUM(H189,H190,H191,H192)</f>
        <v>0</v>
      </c>
      <c r="I193" s="312">
        <f t="shared" si="229"/>
        <v>0</v>
      </c>
      <c r="J193" s="312">
        <f>SUM(J189,J190,J191,J192)</f>
        <v>0</v>
      </c>
      <c r="K193" s="312">
        <f t="shared" ref="K193:L193" si="230">SUM(K189,K190,K191,K192)</f>
        <v>0</v>
      </c>
      <c r="L193" s="312">
        <f t="shared" si="230"/>
        <v>0</v>
      </c>
      <c r="M193" s="312">
        <f>SUM(M189,M190,M191,M192)</f>
        <v>0</v>
      </c>
      <c r="N193" s="312">
        <f t="shared" ref="N193:O193" si="231">SUM(N189,N190,N191,N192)</f>
        <v>0</v>
      </c>
      <c r="O193" s="312">
        <f t="shared" si="231"/>
        <v>0</v>
      </c>
      <c r="P193" s="312">
        <f>SUM(P189,P190,P191,P192)</f>
        <v>0</v>
      </c>
      <c r="Q193" s="312">
        <f t="shared" ref="Q193:R193" si="232">SUM(Q189,Q190,Q191,Q192)</f>
        <v>0</v>
      </c>
      <c r="R193" s="312">
        <f t="shared" si="232"/>
        <v>0</v>
      </c>
      <c r="S193" s="312">
        <f>SUM(S189,S190,S191,S192)</f>
        <v>0</v>
      </c>
      <c r="T193" s="312">
        <f t="shared" ref="T193:U193" si="233">SUM(T189,T190,T191,T192)</f>
        <v>0</v>
      </c>
      <c r="U193" s="314">
        <f t="shared" si="233"/>
        <v>0</v>
      </c>
      <c r="V193" s="241"/>
      <c r="W193" s="241"/>
      <c r="X193" s="241"/>
      <c r="AB193" s="241"/>
      <c r="AC193" s="241"/>
      <c r="AD193" s="241"/>
      <c r="AE193" s="241"/>
      <c r="AF193" s="241"/>
      <c r="AG193" s="241"/>
      <c r="AH193" s="241"/>
      <c r="AI193" s="241"/>
      <c r="AJ193" s="241"/>
      <c r="AK193" s="241"/>
      <c r="AL193" s="241"/>
      <c r="AM193" s="241"/>
      <c r="AN193" s="241"/>
      <c r="AO193" s="241"/>
      <c r="AP193" s="241"/>
      <c r="AQ193" s="241"/>
    </row>
    <row r="194" spans="1:43" ht="23.25" x14ac:dyDescent="0.25">
      <c r="A194" s="291" t="s">
        <v>83</v>
      </c>
      <c r="B194" s="286" t="s">
        <v>84</v>
      </c>
      <c r="C194" s="302"/>
      <c r="D194" s="1144"/>
      <c r="E194" s="1142"/>
      <c r="F194" s="1142"/>
      <c r="G194" s="1142"/>
      <c r="H194" s="1142"/>
      <c r="I194" s="1142"/>
      <c r="J194" s="1142"/>
      <c r="K194" s="1142"/>
      <c r="L194" s="1142"/>
      <c r="M194" s="1142"/>
      <c r="N194" s="1142"/>
      <c r="O194" s="1142"/>
      <c r="P194" s="1142"/>
      <c r="Q194" s="1142"/>
      <c r="R194" s="1142"/>
      <c r="S194" s="1142"/>
      <c r="T194" s="1142"/>
      <c r="U194" s="1143"/>
      <c r="V194" s="241"/>
      <c r="W194" s="241"/>
      <c r="X194" s="241"/>
      <c r="AB194" s="241"/>
      <c r="AC194" s="24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  <c r="AN194" s="241"/>
      <c r="AO194" s="241"/>
      <c r="AP194" s="241"/>
      <c r="AQ194" s="241"/>
    </row>
    <row r="195" spans="1:43" x14ac:dyDescent="0.25">
      <c r="A195" s="291">
        <v>11</v>
      </c>
      <c r="B195" s="286" t="s">
        <v>162</v>
      </c>
      <c r="C195" s="303" t="s">
        <v>140</v>
      </c>
      <c r="D195" s="304">
        <f>[1]KIADÁS!$EE$2445</f>
        <v>0</v>
      </c>
      <c r="E195" s="305">
        <f>[1]KIADÁS!$EF$2445</f>
        <v>0</v>
      </c>
      <c r="F195" s="305">
        <f>[1]KIADÁS!$EG$2445</f>
        <v>0</v>
      </c>
      <c r="G195" s="305">
        <f>[1]KIADÁS!$EE$2484</f>
        <v>0</v>
      </c>
      <c r="H195" s="305">
        <f>[1]KIADÁS!$EF$2484</f>
        <v>0</v>
      </c>
      <c r="I195" s="305">
        <f>[1]KIADÁS!$EG$2484</f>
        <v>0</v>
      </c>
      <c r="J195" s="305">
        <f>[1]KIADÁS!$EE$2523</f>
        <v>0</v>
      </c>
      <c r="K195" s="305">
        <f>[1]KIADÁS!$EF$2523</f>
        <v>0</v>
      </c>
      <c r="L195" s="305">
        <f>[1]KIADÁS!$EG$2523</f>
        <v>0</v>
      </c>
      <c r="M195" s="305">
        <f>[1]KIADÁS!$EE$2562</f>
        <v>0</v>
      </c>
      <c r="N195" s="305">
        <f>[1]KIADÁS!$EF$2562</f>
        <v>0</v>
      </c>
      <c r="O195" s="305">
        <f>[1]KIADÁS!$EG$2562</f>
        <v>0</v>
      </c>
      <c r="P195" s="305">
        <f>[1]KIADÁS!$EE$2588</f>
        <v>0</v>
      </c>
      <c r="Q195" s="305">
        <f>[1]KIADÁS!$EF$2588</f>
        <v>0</v>
      </c>
      <c r="R195" s="305">
        <f>[1]KIADÁS!$EG$2588</f>
        <v>0</v>
      </c>
      <c r="S195" s="305">
        <f>[1]KIADÁS!$EE$2630</f>
        <v>0</v>
      </c>
      <c r="T195" s="305">
        <f>[1]KIADÁS!$EF$2630</f>
        <v>0</v>
      </c>
      <c r="U195" s="307">
        <f>[1]KIADÁS!$EG$2630</f>
        <v>0</v>
      </c>
      <c r="V195" s="241"/>
      <c r="W195" s="241"/>
      <c r="X195" s="241"/>
      <c r="AB195" s="241"/>
      <c r="AC195" s="241"/>
      <c r="AD195" s="241"/>
      <c r="AE195" s="241"/>
      <c r="AF195" s="241"/>
      <c r="AG195" s="241"/>
      <c r="AH195" s="241"/>
      <c r="AI195" s="241"/>
      <c r="AJ195" s="241"/>
      <c r="AK195" s="241"/>
      <c r="AL195" s="241"/>
      <c r="AM195" s="241"/>
      <c r="AN195" s="241"/>
      <c r="AO195" s="241"/>
      <c r="AP195" s="241"/>
      <c r="AQ195" s="241"/>
    </row>
    <row r="196" spans="1:43" x14ac:dyDescent="0.25">
      <c r="A196" s="291">
        <v>12</v>
      </c>
      <c r="B196" s="286" t="s">
        <v>76</v>
      </c>
      <c r="C196" s="303" t="s">
        <v>141</v>
      </c>
      <c r="D196" s="304">
        <f>[1]KIADÁS!$EB$2445</f>
        <v>0</v>
      </c>
      <c r="E196" s="305">
        <f>[1]KIADÁS!$EC$2445</f>
        <v>0</v>
      </c>
      <c r="F196" s="305">
        <f>[1]KIADÁS!$ED$2445</f>
        <v>0</v>
      </c>
      <c r="G196" s="305">
        <f>[1]KIADÁS!$EB$2484</f>
        <v>0</v>
      </c>
      <c r="H196" s="305">
        <f>[1]KIADÁS!$EC$2484</f>
        <v>0</v>
      </c>
      <c r="I196" s="305">
        <f>[1]KIADÁS!$ED$2484</f>
        <v>0</v>
      </c>
      <c r="J196" s="305">
        <f>[1]KIADÁS!$EB$2523</f>
        <v>0</v>
      </c>
      <c r="K196" s="305">
        <f>[1]KIADÁS!$EC$2523</f>
        <v>0</v>
      </c>
      <c r="L196" s="305">
        <f>[1]KIADÁS!$ED$2523</f>
        <v>0</v>
      </c>
      <c r="M196" s="305">
        <f>[1]KIADÁS!$EB$2562</f>
        <v>0</v>
      </c>
      <c r="N196" s="305">
        <f>[1]KIADÁS!$EC$2562</f>
        <v>0</v>
      </c>
      <c r="O196" s="305">
        <f>[1]KIADÁS!$ED$2562</f>
        <v>0</v>
      </c>
      <c r="P196" s="305">
        <f>[1]KIADÁS!$EB$2588</f>
        <v>0</v>
      </c>
      <c r="Q196" s="305">
        <f>[1]KIADÁS!$EC$2588</f>
        <v>0</v>
      </c>
      <c r="R196" s="305">
        <f>[1]KIADÁS!$ED$2588</f>
        <v>0</v>
      </c>
      <c r="S196" s="305">
        <f>[1]KIADÁS!$EB$2630</f>
        <v>0</v>
      </c>
      <c r="T196" s="305">
        <f>[1]KIADÁS!$EC$2630</f>
        <v>0</v>
      </c>
      <c r="U196" s="307">
        <f>[1]KIADÁS!$ED$2630</f>
        <v>0</v>
      </c>
      <c r="V196" s="241"/>
      <c r="W196" s="241"/>
      <c r="X196" s="241"/>
      <c r="AB196" s="241"/>
      <c r="AC196" s="241"/>
      <c r="AD196" s="241"/>
      <c r="AE196" s="241"/>
      <c r="AF196" s="241"/>
      <c r="AG196" s="241"/>
      <c r="AH196" s="241"/>
      <c r="AI196" s="241"/>
      <c r="AJ196" s="241"/>
      <c r="AK196" s="241"/>
      <c r="AL196" s="241"/>
      <c r="AM196" s="241"/>
      <c r="AN196" s="241"/>
      <c r="AO196" s="241"/>
      <c r="AP196" s="241"/>
      <c r="AQ196" s="241"/>
    </row>
    <row r="197" spans="1:43" ht="23.25" x14ac:dyDescent="0.25">
      <c r="A197" s="291">
        <v>13</v>
      </c>
      <c r="B197" s="286" t="s">
        <v>156</v>
      </c>
      <c r="C197" s="309" t="s">
        <v>143</v>
      </c>
      <c r="D197" s="304">
        <f>[1]KIADÁS!$EK$2445</f>
        <v>0</v>
      </c>
      <c r="E197" s="305">
        <f>[1]KIADÁS!$EL$2445</f>
        <v>0</v>
      </c>
      <c r="F197" s="305">
        <f>[1]KIADÁS!$EM$2445</f>
        <v>0</v>
      </c>
      <c r="G197" s="305">
        <f>[1]KIADÁS!$EK$2484</f>
        <v>0</v>
      </c>
      <c r="H197" s="305">
        <f>[1]KIADÁS!$EL$2484</f>
        <v>0</v>
      </c>
      <c r="I197" s="305">
        <f>[1]KIADÁS!$EM$2484</f>
        <v>0</v>
      </c>
      <c r="J197" s="305">
        <f>[1]KIADÁS!$EK$2523</f>
        <v>0</v>
      </c>
      <c r="K197" s="305">
        <f>[1]KIADÁS!$EL$2523</f>
        <v>0</v>
      </c>
      <c r="L197" s="305">
        <f>[1]KIADÁS!$EM$2523</f>
        <v>0</v>
      </c>
      <c r="M197" s="305">
        <f>[1]KIADÁS!$EK$2562</f>
        <v>0</v>
      </c>
      <c r="N197" s="305">
        <f>[1]KIADÁS!$EL$2562</f>
        <v>0</v>
      </c>
      <c r="O197" s="305">
        <f>[1]KIADÁS!$EM$2562</f>
        <v>0</v>
      </c>
      <c r="P197" s="305">
        <f>[1]KIADÁS!$EK$2588</f>
        <v>0</v>
      </c>
      <c r="Q197" s="305">
        <f>[1]KIADÁS!$EL$2588</f>
        <v>0</v>
      </c>
      <c r="R197" s="305">
        <f>[1]KIADÁS!$EM$2588</f>
        <v>0</v>
      </c>
      <c r="S197" s="305">
        <f>[1]KIADÁS!$EK$2630</f>
        <v>0</v>
      </c>
      <c r="T197" s="305">
        <f>[1]KIADÁS!$EL$2630</f>
        <v>0</v>
      </c>
      <c r="U197" s="307">
        <f>[1]KIADÁS!$EM$2630</f>
        <v>0</v>
      </c>
      <c r="V197" s="241"/>
      <c r="W197" s="241"/>
      <c r="X197" s="241"/>
      <c r="AB197" s="241"/>
      <c r="AC197" s="241"/>
      <c r="AD197" s="241"/>
      <c r="AE197" s="241"/>
      <c r="AF197" s="241"/>
      <c r="AG197" s="241"/>
      <c r="AH197" s="241"/>
      <c r="AI197" s="241"/>
      <c r="AJ197" s="241"/>
      <c r="AK197" s="241"/>
      <c r="AL197" s="241"/>
      <c r="AM197" s="241"/>
      <c r="AN197" s="241"/>
      <c r="AO197" s="241"/>
      <c r="AP197" s="241"/>
      <c r="AQ197" s="241"/>
    </row>
    <row r="198" spans="1:43" ht="22.5" x14ac:dyDescent="0.25">
      <c r="A198" s="292"/>
      <c r="B198" s="288" t="s">
        <v>96</v>
      </c>
      <c r="C198" s="315"/>
      <c r="D198" s="311">
        <f>SUM(D195,D196,D197)</f>
        <v>0</v>
      </c>
      <c r="E198" s="312">
        <f t="shared" ref="E198:F198" si="234">SUM(E195,E196,E197)</f>
        <v>0</v>
      </c>
      <c r="F198" s="312">
        <f t="shared" si="234"/>
        <v>0</v>
      </c>
      <c r="G198" s="312">
        <f>SUM(G195,G196,G197)</f>
        <v>0</v>
      </c>
      <c r="H198" s="312">
        <f t="shared" ref="H198:I198" si="235">SUM(H195,H196,H197)</f>
        <v>0</v>
      </c>
      <c r="I198" s="312">
        <f t="shared" si="235"/>
        <v>0</v>
      </c>
      <c r="J198" s="312">
        <f>SUM(J195,J196,J197)</f>
        <v>0</v>
      </c>
      <c r="K198" s="312">
        <f t="shared" ref="K198:L198" si="236">SUM(K195,K196,K197)</f>
        <v>0</v>
      </c>
      <c r="L198" s="312">
        <f t="shared" si="236"/>
        <v>0</v>
      </c>
      <c r="M198" s="312">
        <f>SUM(M195,M196,M197)</f>
        <v>0</v>
      </c>
      <c r="N198" s="312">
        <f t="shared" ref="N198:O198" si="237">SUM(N195,N196,N197)</f>
        <v>0</v>
      </c>
      <c r="O198" s="312">
        <f t="shared" si="237"/>
        <v>0</v>
      </c>
      <c r="P198" s="312">
        <f>SUM(P195,P196,P197)</f>
        <v>0</v>
      </c>
      <c r="Q198" s="312">
        <f t="shared" ref="Q198:R198" si="238">SUM(Q195,Q196,Q197)</f>
        <v>0</v>
      </c>
      <c r="R198" s="312">
        <f t="shared" si="238"/>
        <v>0</v>
      </c>
      <c r="S198" s="312">
        <f>SUM(S195,S196,S197)</f>
        <v>0</v>
      </c>
      <c r="T198" s="312">
        <f t="shared" ref="T198:U198" si="239">SUM(T195,T196,T197)</f>
        <v>0</v>
      </c>
      <c r="U198" s="314">
        <f t="shared" si="239"/>
        <v>0</v>
      </c>
      <c r="V198" s="241"/>
      <c r="W198" s="241"/>
      <c r="X198" s="241"/>
      <c r="AB198" s="241"/>
      <c r="AC198" s="241"/>
      <c r="AD198" s="241"/>
      <c r="AE198" s="241"/>
      <c r="AF198" s="241"/>
      <c r="AG198" s="241"/>
      <c r="AH198" s="241"/>
      <c r="AI198" s="241"/>
      <c r="AJ198" s="241"/>
      <c r="AK198" s="241"/>
      <c r="AL198" s="241"/>
      <c r="AM198" s="241"/>
      <c r="AN198" s="241"/>
      <c r="AO198" s="241"/>
      <c r="AP198" s="241"/>
      <c r="AQ198" s="241"/>
    </row>
    <row r="199" spans="1:43" ht="23.25" thickBot="1" x14ac:dyDescent="0.3">
      <c r="A199" s="292"/>
      <c r="B199" s="288" t="s">
        <v>103</v>
      </c>
      <c r="C199" s="315"/>
      <c r="D199" s="316">
        <f>SUM(D198,D193,D187)</f>
        <v>0</v>
      </c>
      <c r="E199" s="317">
        <f t="shared" ref="E199" si="240">SUM(E198,E193,E187)</f>
        <v>0</v>
      </c>
      <c r="F199" s="317">
        <f t="shared" ref="F199" si="241">SUM(F198,F193,F187)</f>
        <v>0</v>
      </c>
      <c r="G199" s="317">
        <f t="shared" ref="G199" si="242">SUM(G198,G193,G187)</f>
        <v>0</v>
      </c>
      <c r="H199" s="317">
        <f t="shared" ref="H199" si="243">SUM(H198,H193,H187)</f>
        <v>0</v>
      </c>
      <c r="I199" s="317">
        <f t="shared" ref="I199" si="244">SUM(I198,I193,I187)</f>
        <v>0</v>
      </c>
      <c r="J199" s="317">
        <f t="shared" ref="J199" si="245">SUM(J198,J193,J187)</f>
        <v>0</v>
      </c>
      <c r="K199" s="317">
        <f t="shared" ref="K199" si="246">SUM(K198,K193,K187)</f>
        <v>0</v>
      </c>
      <c r="L199" s="317">
        <f t="shared" ref="L199" si="247">SUM(L198,L193,L187)</f>
        <v>0</v>
      </c>
      <c r="M199" s="317">
        <f t="shared" ref="M199" si="248">SUM(M198,M193,M187)</f>
        <v>0</v>
      </c>
      <c r="N199" s="317">
        <f t="shared" ref="N199" si="249">SUM(N198,N193,N187)</f>
        <v>0</v>
      </c>
      <c r="O199" s="317">
        <f t="shared" ref="O199" si="250">SUM(O198,O193,O187)</f>
        <v>0</v>
      </c>
      <c r="P199" s="317">
        <f t="shared" ref="P199" si="251">SUM(P198,P193,P187)</f>
        <v>0</v>
      </c>
      <c r="Q199" s="317">
        <f t="shared" ref="Q199" si="252">SUM(Q198,Q193,Q187)</f>
        <v>0</v>
      </c>
      <c r="R199" s="317">
        <f t="shared" ref="R199" si="253">SUM(R198,R193,R187)</f>
        <v>0</v>
      </c>
      <c r="S199" s="317">
        <f t="shared" ref="S199" si="254">SUM(S198,S193,S187)</f>
        <v>0</v>
      </c>
      <c r="T199" s="317">
        <f t="shared" ref="T199" si="255">SUM(T198,T193,T187)</f>
        <v>0</v>
      </c>
      <c r="U199" s="319">
        <f t="shared" ref="U199" si="256">SUM(U198,U193,U187)</f>
        <v>0</v>
      </c>
      <c r="V199" s="241"/>
      <c r="W199" s="241"/>
      <c r="X199" s="241"/>
      <c r="AB199" s="241"/>
      <c r="AC199" s="241"/>
      <c r="AD199" s="241"/>
      <c r="AE199" s="241"/>
      <c r="AF199" s="241"/>
      <c r="AG199" s="241"/>
      <c r="AH199" s="241"/>
      <c r="AI199" s="241"/>
      <c r="AJ199" s="241"/>
      <c r="AK199" s="241"/>
      <c r="AL199" s="241"/>
      <c r="AM199" s="241"/>
      <c r="AN199" s="241"/>
      <c r="AO199" s="241"/>
      <c r="AP199" s="241"/>
      <c r="AQ199" s="241"/>
    </row>
    <row r="200" spans="1:43" x14ac:dyDescent="0.25">
      <c r="A200" s="287"/>
      <c r="B200" s="288"/>
      <c r="C200" s="1102" t="s">
        <v>223</v>
      </c>
      <c r="D200" s="1136" t="s">
        <v>266</v>
      </c>
      <c r="E200" s="1137"/>
      <c r="F200" s="1137"/>
      <c r="G200" s="1137"/>
      <c r="H200" s="1137"/>
      <c r="I200" s="1137"/>
      <c r="J200" s="1137"/>
      <c r="K200" s="1137"/>
      <c r="L200" s="1137"/>
      <c r="M200" s="1137"/>
      <c r="N200" s="1137"/>
      <c r="O200" s="1137"/>
      <c r="P200" s="1137"/>
      <c r="Q200" s="1137"/>
      <c r="R200" s="1137"/>
      <c r="S200" s="1137"/>
      <c r="T200" s="1137"/>
      <c r="U200" s="1138"/>
      <c r="V200" s="241"/>
      <c r="W200" s="241"/>
      <c r="X200" s="241"/>
      <c r="AB200" s="241"/>
      <c r="AC200" s="241"/>
      <c r="AD200" s="241"/>
      <c r="AE200" s="241"/>
      <c r="AF200" s="241"/>
      <c r="AG200" s="241"/>
      <c r="AH200" s="241"/>
      <c r="AI200" s="241"/>
      <c r="AJ200" s="241"/>
      <c r="AK200" s="241"/>
      <c r="AL200" s="241"/>
      <c r="AM200" s="241"/>
      <c r="AN200" s="241"/>
      <c r="AO200" s="241"/>
      <c r="AP200" s="241"/>
      <c r="AQ200" s="241"/>
    </row>
    <row r="201" spans="1:43" ht="49.5" customHeight="1" x14ac:dyDescent="0.25">
      <c r="A201" s="287"/>
      <c r="B201" s="288"/>
      <c r="C201" s="1102"/>
      <c r="D201" s="1149"/>
      <c r="E201" s="1150"/>
      <c r="F201" s="1150"/>
      <c r="G201" s="1059"/>
      <c r="H201" s="1059"/>
      <c r="I201" s="1059"/>
      <c r="J201" s="1059"/>
      <c r="K201" s="1059"/>
      <c r="L201" s="1059"/>
      <c r="M201" s="1059"/>
      <c r="N201" s="1059"/>
      <c r="O201" s="1059"/>
      <c r="P201" s="1059"/>
      <c r="Q201" s="1059"/>
      <c r="R201" s="1059"/>
      <c r="S201" s="1150"/>
      <c r="T201" s="1150"/>
      <c r="U201" s="1154"/>
      <c r="V201" s="241"/>
      <c r="W201" s="241"/>
      <c r="X201" s="241"/>
      <c r="AB201" s="241"/>
      <c r="AC201" s="241"/>
      <c r="AD201" s="241"/>
      <c r="AE201" s="241"/>
      <c r="AF201" s="241"/>
      <c r="AG201" s="241"/>
      <c r="AH201" s="241"/>
      <c r="AI201" s="241"/>
      <c r="AJ201" s="241"/>
      <c r="AK201" s="241"/>
      <c r="AL201" s="241"/>
      <c r="AM201" s="241"/>
      <c r="AN201" s="241"/>
      <c r="AO201" s="241"/>
      <c r="AP201" s="241"/>
      <c r="AQ201" s="241"/>
    </row>
    <row r="202" spans="1:43" ht="56.25" customHeight="1" x14ac:dyDescent="0.25">
      <c r="A202" s="287"/>
      <c r="B202" s="288"/>
      <c r="C202" s="297" t="s">
        <v>111</v>
      </c>
      <c r="D202" s="1158"/>
      <c r="E202" s="1151"/>
      <c r="F202" s="1151"/>
      <c r="G202" s="1151"/>
      <c r="H202" s="1151"/>
      <c r="I202" s="1151"/>
      <c r="J202" s="1151"/>
      <c r="K202" s="1151"/>
      <c r="L202" s="1151"/>
      <c r="M202" s="1151"/>
      <c r="N202" s="1151"/>
      <c r="O202" s="1151"/>
      <c r="P202" s="1151"/>
      <c r="Q202" s="1151"/>
      <c r="R202" s="1151"/>
      <c r="S202" s="1151"/>
      <c r="T202" s="1151"/>
      <c r="U202" s="1190"/>
      <c r="V202" s="241"/>
      <c r="W202" s="241"/>
      <c r="X202" s="241"/>
      <c r="AB202" s="241"/>
      <c r="AC202" s="241"/>
      <c r="AD202" s="241"/>
      <c r="AE202" s="241"/>
      <c r="AF202" s="241"/>
      <c r="AG202" s="241"/>
      <c r="AH202" s="241"/>
      <c r="AI202" s="241"/>
      <c r="AJ202" s="241"/>
      <c r="AK202" s="241"/>
      <c r="AL202" s="241"/>
      <c r="AM202" s="241"/>
      <c r="AN202" s="241"/>
      <c r="AO202" s="241"/>
      <c r="AP202" s="241"/>
      <c r="AQ202" s="241"/>
    </row>
    <row r="203" spans="1:43" ht="62.25" customHeight="1" x14ac:dyDescent="0.25">
      <c r="A203" s="289" t="s">
        <v>41</v>
      </c>
      <c r="B203" s="290" t="s">
        <v>111</v>
      </c>
      <c r="C203" s="298" t="s">
        <v>117</v>
      </c>
      <c r="D203" s="299"/>
      <c r="E203" s="300"/>
      <c r="F203" s="300"/>
      <c r="G203" s="300"/>
      <c r="H203" s="300"/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1"/>
      <c r="V203" s="241"/>
      <c r="W203" s="241"/>
      <c r="X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41"/>
      <c r="AQ203" s="241"/>
    </row>
    <row r="204" spans="1:43" ht="23.25" x14ac:dyDescent="0.25">
      <c r="A204" s="291" t="s">
        <v>53</v>
      </c>
      <c r="B204" s="286" t="s">
        <v>55</v>
      </c>
      <c r="C204" s="302"/>
      <c r="D204" s="1139"/>
      <c r="E204" s="1140"/>
      <c r="F204" s="1140"/>
      <c r="G204" s="1140"/>
      <c r="H204" s="1140"/>
      <c r="I204" s="1140"/>
      <c r="J204" s="1140"/>
      <c r="K204" s="1140"/>
      <c r="L204" s="1140"/>
      <c r="M204" s="1161"/>
      <c r="N204" s="1162"/>
      <c r="O204" s="1165"/>
      <c r="P204" s="1140"/>
      <c r="Q204" s="1140"/>
      <c r="R204" s="1140"/>
      <c r="S204" s="1140"/>
      <c r="T204" s="1140"/>
      <c r="U204" s="1141"/>
      <c r="V204" s="241"/>
      <c r="W204" s="241"/>
      <c r="X204" s="241"/>
      <c r="AB204" s="241"/>
      <c r="AC204" s="241"/>
      <c r="AD204" s="241"/>
      <c r="AE204" s="241"/>
      <c r="AF204" s="241"/>
      <c r="AG204" s="241"/>
      <c r="AH204" s="241"/>
      <c r="AI204" s="241"/>
      <c r="AJ204" s="241"/>
      <c r="AK204" s="241"/>
      <c r="AL204" s="241"/>
      <c r="AM204" s="241"/>
      <c r="AN204" s="241"/>
      <c r="AO204" s="241"/>
      <c r="AP204" s="241"/>
      <c r="AQ204" s="241"/>
    </row>
    <row r="205" spans="1:43" x14ac:dyDescent="0.25">
      <c r="A205" s="291">
        <v>1</v>
      </c>
      <c r="B205" s="286" t="s">
        <v>2</v>
      </c>
      <c r="C205" s="303" t="s">
        <v>144</v>
      </c>
      <c r="D205" s="304">
        <f>[1]KIADÁS!$O$2669</f>
        <v>0</v>
      </c>
      <c r="E205" s="305">
        <f>[1]KIADÁS!$P$2669</f>
        <v>0</v>
      </c>
      <c r="F205" s="305">
        <f>[1]KIADÁS!$Q$2669</f>
        <v>0</v>
      </c>
      <c r="G205" s="305">
        <f>[1]KIADÁS!$O$2681</f>
        <v>0</v>
      </c>
      <c r="H205" s="305">
        <f>[1]KIADÁS!$P$2681</f>
        <v>0</v>
      </c>
      <c r="I205" s="305">
        <f>[1]KIADÁS!$Q$2681</f>
        <v>0</v>
      </c>
      <c r="J205" s="305">
        <f>[1]KIADÁS!$O$2723</f>
        <v>0</v>
      </c>
      <c r="K205" s="305">
        <f>[1]KIADÁS!$P$2723</f>
        <v>0</v>
      </c>
      <c r="L205" s="305">
        <f>[1]KIADÁS!$Q$2723</f>
        <v>0</v>
      </c>
      <c r="M205" s="305">
        <f>[1]KIADÁS!$O$2765</f>
        <v>0</v>
      </c>
      <c r="N205" s="305">
        <f>[1]KIADÁS!$P$2765</f>
        <v>0</v>
      </c>
      <c r="O205" s="305">
        <f>[1]KIADÁS!$Q$2765</f>
        <v>0</v>
      </c>
      <c r="P205" s="305">
        <f>[1]KIADÁS!$O$2804</f>
        <v>0</v>
      </c>
      <c r="Q205" s="305">
        <f>[1]KIADÁS!$P$2804</f>
        <v>0</v>
      </c>
      <c r="R205" s="305">
        <f>[1]KIADÁS!$Q$2804</f>
        <v>0</v>
      </c>
      <c r="S205" s="305">
        <f>[1]KIADÁS!$O$2843</f>
        <v>0</v>
      </c>
      <c r="T205" s="305">
        <f>[1]KIADÁS!$P$2843</f>
        <v>0</v>
      </c>
      <c r="U205" s="307">
        <f>[1]KIADÁS!$Q$2843</f>
        <v>0</v>
      </c>
      <c r="V205" s="241"/>
      <c r="W205" s="241"/>
      <c r="X205" s="241"/>
      <c r="AB205" s="241"/>
      <c r="AC205" s="241"/>
      <c r="AD205" s="241"/>
      <c r="AE205" s="241"/>
      <c r="AF205" s="241"/>
      <c r="AG205" s="241"/>
      <c r="AH205" s="241"/>
      <c r="AI205" s="241"/>
      <c r="AJ205" s="241"/>
      <c r="AK205" s="241"/>
      <c r="AL205" s="241"/>
      <c r="AM205" s="241"/>
      <c r="AN205" s="241"/>
      <c r="AO205" s="241"/>
      <c r="AP205" s="241"/>
      <c r="AQ205" s="241"/>
    </row>
    <row r="206" spans="1:43" ht="23.25" x14ac:dyDescent="0.25">
      <c r="A206" s="291">
        <v>2</v>
      </c>
      <c r="B206" s="286" t="s">
        <v>57</v>
      </c>
      <c r="C206" s="303" t="s">
        <v>145</v>
      </c>
      <c r="D206" s="304">
        <f>[1]KIADÁS!$R$2669</f>
        <v>0</v>
      </c>
      <c r="E206" s="305">
        <f>[1]KIADÁS!$S$2669</f>
        <v>0</v>
      </c>
      <c r="F206" s="305">
        <f>[1]KIADÁS!$T$2669</f>
        <v>0</v>
      </c>
      <c r="G206" s="305">
        <f>[1]KIADÁS!$R$2681</f>
        <v>0</v>
      </c>
      <c r="H206" s="305">
        <f>[1]KIADÁS!$S$2681</f>
        <v>0</v>
      </c>
      <c r="I206" s="305">
        <f>[1]KIADÁS!$T$2681</f>
        <v>0</v>
      </c>
      <c r="J206" s="305">
        <f>[1]KIADÁS!$R$2723</f>
        <v>0</v>
      </c>
      <c r="K206" s="305">
        <f>[1]KIADÁS!$S$2723</f>
        <v>0</v>
      </c>
      <c r="L206" s="305">
        <f>[1]KIADÁS!$T$2723</f>
        <v>0</v>
      </c>
      <c r="M206" s="305">
        <f>[1]KIADÁS!$R$2765</f>
        <v>0</v>
      </c>
      <c r="N206" s="305">
        <f>[1]KIADÁS!$S$2765</f>
        <v>0</v>
      </c>
      <c r="O206" s="305">
        <f>[1]KIADÁS!$T$2765</f>
        <v>0</v>
      </c>
      <c r="P206" s="305">
        <f>[1]KIADÁS!$R$2804</f>
        <v>0</v>
      </c>
      <c r="Q206" s="305">
        <f>[1]KIADÁS!$S$2804</f>
        <v>0</v>
      </c>
      <c r="R206" s="305">
        <f>[1]KIADÁS!$T$2804</f>
        <v>0</v>
      </c>
      <c r="S206" s="305">
        <f>[1]KIADÁS!$R$2843</f>
        <v>0</v>
      </c>
      <c r="T206" s="305">
        <f>[1]KIADÁS!$S$2843</f>
        <v>0</v>
      </c>
      <c r="U206" s="307">
        <f>[1]KIADÁS!$T$2843</f>
        <v>0</v>
      </c>
      <c r="V206" s="241"/>
      <c r="W206" s="241"/>
      <c r="X206" s="241"/>
      <c r="AB206" s="241"/>
      <c r="AC206" s="241"/>
      <c r="AD206" s="241"/>
      <c r="AE206" s="241"/>
      <c r="AF206" s="241"/>
      <c r="AG206" s="241"/>
      <c r="AH206" s="241"/>
      <c r="AI206" s="241"/>
      <c r="AJ206" s="241"/>
      <c r="AK206" s="241"/>
      <c r="AL206" s="241"/>
      <c r="AM206" s="241"/>
      <c r="AN206" s="241"/>
      <c r="AO206" s="241"/>
      <c r="AP206" s="241"/>
      <c r="AQ206" s="241"/>
    </row>
    <row r="207" spans="1:43" x14ac:dyDescent="0.25">
      <c r="A207" s="291">
        <v>3</v>
      </c>
      <c r="B207" s="286" t="s">
        <v>3</v>
      </c>
      <c r="C207" s="303" t="s">
        <v>147</v>
      </c>
      <c r="D207" s="304">
        <f>[1]KIADÁS!$U$2669</f>
        <v>0</v>
      </c>
      <c r="E207" s="305">
        <f>[1]KIADÁS!$V$2669</f>
        <v>0</v>
      </c>
      <c r="F207" s="305">
        <f>[1]KIADÁS!$W$2669</f>
        <v>0</v>
      </c>
      <c r="G207" s="305">
        <f>[1]KIADÁS!$U$2681</f>
        <v>0</v>
      </c>
      <c r="H207" s="305">
        <f>[1]KIADÁS!$V$2681</f>
        <v>0</v>
      </c>
      <c r="I207" s="305">
        <f>[1]KIADÁS!$W$2681</f>
        <v>0</v>
      </c>
      <c r="J207" s="305">
        <f>[1]KIADÁS!$U$2723</f>
        <v>0</v>
      </c>
      <c r="K207" s="305">
        <f>[1]KIADÁS!$V$2723</f>
        <v>0</v>
      </c>
      <c r="L207" s="305">
        <f>[1]KIADÁS!$W$2723</f>
        <v>0</v>
      </c>
      <c r="M207" s="305">
        <f>[1]KIADÁS!$U$2765</f>
        <v>0</v>
      </c>
      <c r="N207" s="305">
        <f>[1]KIADÁS!$V$2765</f>
        <v>0</v>
      </c>
      <c r="O207" s="305">
        <f>[1]KIADÁS!$W$2765</f>
        <v>0</v>
      </c>
      <c r="P207" s="305">
        <f>[1]KIADÁS!$U$2804</f>
        <v>0</v>
      </c>
      <c r="Q207" s="305">
        <f>[1]KIADÁS!$V$2804</f>
        <v>0</v>
      </c>
      <c r="R207" s="305">
        <f>[1]KIADÁS!$W$2804</f>
        <v>0</v>
      </c>
      <c r="S207" s="305">
        <f>[1]KIADÁS!$U$2843</f>
        <v>0</v>
      </c>
      <c r="T207" s="305">
        <f>[1]KIADÁS!$V$2843</f>
        <v>0</v>
      </c>
      <c r="U207" s="307">
        <f>[1]KIADÁS!$W$2843</f>
        <v>0</v>
      </c>
      <c r="V207" s="241"/>
      <c r="W207" s="241"/>
      <c r="X207" s="241"/>
      <c r="AB207" s="241"/>
      <c r="AC207" s="241"/>
      <c r="AD207" s="241"/>
      <c r="AE207" s="241"/>
      <c r="AF207" s="241"/>
      <c r="AG207" s="241"/>
      <c r="AH207" s="241"/>
      <c r="AI207" s="241"/>
      <c r="AJ207" s="241"/>
      <c r="AK207" s="241"/>
      <c r="AL207" s="241"/>
      <c r="AM207" s="241"/>
      <c r="AN207" s="241"/>
      <c r="AO207" s="241"/>
      <c r="AP207" s="241"/>
      <c r="AQ207" s="241"/>
    </row>
    <row r="208" spans="1:43" x14ac:dyDescent="0.25">
      <c r="A208" s="291">
        <v>4</v>
      </c>
      <c r="B208" s="286" t="s">
        <v>51</v>
      </c>
      <c r="C208" s="303" t="s">
        <v>148</v>
      </c>
      <c r="D208" s="304">
        <f>[1]KIADÁS!$AM$2669</f>
        <v>0</v>
      </c>
      <c r="E208" s="305">
        <f>[1]KIADÁS!$AN$2669</f>
        <v>0</v>
      </c>
      <c r="F208" s="305">
        <f>[1]KIADÁS!$AO$2669</f>
        <v>0</v>
      </c>
      <c r="G208" s="305">
        <f>[1]KIADÁS!$AM$2681</f>
        <v>0</v>
      </c>
      <c r="H208" s="305">
        <f>[1]KIADÁS!$AN$2681</f>
        <v>0</v>
      </c>
      <c r="I208" s="305">
        <f>[1]KIADÁS!$AO$2681</f>
        <v>0</v>
      </c>
      <c r="J208" s="305">
        <f>[1]KIADÁS!$AM$2723</f>
        <v>0</v>
      </c>
      <c r="K208" s="305">
        <f>[1]KIADÁS!$AN$2723</f>
        <v>0</v>
      </c>
      <c r="L208" s="305">
        <f>[1]KIADÁS!$AO$2723</f>
        <v>0</v>
      </c>
      <c r="M208" s="305">
        <f>[1]KIADÁS!$AM$2765</f>
        <v>0</v>
      </c>
      <c r="N208" s="305">
        <f>[1]KIADÁS!$AN$2765</f>
        <v>0</v>
      </c>
      <c r="O208" s="305">
        <f>[1]KIADÁS!$AO$2765</f>
        <v>0</v>
      </c>
      <c r="P208" s="305">
        <f>[1]KIADÁS!$AM$2804</f>
        <v>0</v>
      </c>
      <c r="Q208" s="305">
        <f>[1]KIADÁS!$AN$2804</f>
        <v>0</v>
      </c>
      <c r="R208" s="305">
        <f>[1]KIADÁS!$AO$2804</f>
        <v>0</v>
      </c>
      <c r="S208" s="305">
        <f>[1]KIADÁS!$AM$2843</f>
        <v>0</v>
      </c>
      <c r="T208" s="305">
        <f>[1]KIADÁS!$AN$2843</f>
        <v>0</v>
      </c>
      <c r="U208" s="307">
        <f>[1]KIADÁS!$AO$2843</f>
        <v>0</v>
      </c>
      <c r="V208" s="241"/>
      <c r="W208" s="241"/>
      <c r="X208" s="241"/>
      <c r="AB208" s="241"/>
      <c r="AC208" s="241"/>
      <c r="AD208" s="241"/>
      <c r="AE208" s="241"/>
      <c r="AF208" s="241"/>
      <c r="AG208" s="241"/>
      <c r="AH208" s="241"/>
      <c r="AI208" s="241"/>
      <c r="AJ208" s="241"/>
      <c r="AK208" s="241"/>
      <c r="AL208" s="241"/>
      <c r="AM208" s="241"/>
      <c r="AN208" s="241"/>
      <c r="AO208" s="241"/>
      <c r="AP208" s="241"/>
      <c r="AQ208" s="241"/>
    </row>
    <row r="209" spans="1:43" x14ac:dyDescent="0.25">
      <c r="A209" s="291">
        <v>5</v>
      </c>
      <c r="B209" s="286" t="s">
        <v>58</v>
      </c>
      <c r="C209" s="303" t="s">
        <v>149</v>
      </c>
      <c r="D209" s="304">
        <f>[1]KIADÁS!$BE$2669-$D$18</f>
        <v>0</v>
      </c>
      <c r="E209" s="305">
        <f>[1]KIADÁS!$BF$2669-$E$18</f>
        <v>0</v>
      </c>
      <c r="F209" s="305">
        <f>[1]KIADÁS!$BG$2669-$F$18</f>
        <v>0</v>
      </c>
      <c r="G209" s="305">
        <f>[1]KIADÁS!$BE$2681-$D$18</f>
        <v>0</v>
      </c>
      <c r="H209" s="305">
        <f>[1]KIADÁS!$BF$2681-$E$18-[1]KIADÁS!$CM$2681</f>
        <v>0</v>
      </c>
      <c r="I209" s="305">
        <f>[1]KIADÁS!$BG$2681-$F$18</f>
        <v>0</v>
      </c>
      <c r="J209" s="305">
        <f>[1]KIADÁS!$BE$2723-$D$18</f>
        <v>0</v>
      </c>
      <c r="K209" s="305">
        <f>[1]KIADÁS!$BF$2723-$E$18</f>
        <v>0</v>
      </c>
      <c r="L209" s="305">
        <f>[1]KIADÁS!$BG$2723-$F$18</f>
        <v>0</v>
      </c>
      <c r="M209" s="305">
        <f>[1]KIADÁS!$BE$2765-$D$18</f>
        <v>0</v>
      </c>
      <c r="N209" s="305">
        <f>[1]KIADÁS!$BF$2765-$E$18-[1]KIADÁS!$CM$2765</f>
        <v>0</v>
      </c>
      <c r="O209" s="305">
        <f>[1]KIADÁS!$BG$2765-$F$18</f>
        <v>0</v>
      </c>
      <c r="P209" s="305">
        <f>[1]KIADÁS!$BE$2804-$D$18</f>
        <v>0</v>
      </c>
      <c r="Q209" s="305">
        <f>[1]KIADÁS!$BF$2804-$E$18</f>
        <v>0</v>
      </c>
      <c r="R209" s="305">
        <f>[1]KIADÁS!$BG$2804-$F$18</f>
        <v>0</v>
      </c>
      <c r="S209" s="305">
        <f>[1]KIADÁS!$BE$2843-$D$18</f>
        <v>0</v>
      </c>
      <c r="T209" s="305"/>
      <c r="U209" s="307">
        <f>[1]KIADÁS!$BG$2843-$F$18</f>
        <v>0</v>
      </c>
      <c r="V209" s="241"/>
      <c r="W209" s="241"/>
      <c r="X209" s="241"/>
      <c r="AB209" s="241"/>
      <c r="AC209" s="241"/>
      <c r="AD209" s="241"/>
      <c r="AE209" s="241"/>
      <c r="AF209" s="241"/>
      <c r="AG209" s="241"/>
      <c r="AH209" s="241"/>
      <c r="AI209" s="241"/>
      <c r="AJ209" s="241"/>
      <c r="AK209" s="241"/>
      <c r="AL209" s="241"/>
      <c r="AM209" s="241"/>
      <c r="AN209" s="241"/>
      <c r="AO209" s="241"/>
      <c r="AP209" s="241"/>
      <c r="AQ209" s="241"/>
    </row>
    <row r="210" spans="1:43" x14ac:dyDescent="0.25">
      <c r="A210" s="291">
        <v>6</v>
      </c>
      <c r="B210" s="286" t="s">
        <v>98</v>
      </c>
      <c r="C210" s="309" t="s">
        <v>150</v>
      </c>
      <c r="D210" s="304">
        <f>[1]KIADÁS!$CF$2669+[1]KIADÁS!$CI$2669</f>
        <v>0</v>
      </c>
      <c r="E210" s="305">
        <f>[1]KIADÁS!$CG$2669+[1]KIADÁS!$CJ$2669</f>
        <v>0</v>
      </c>
      <c r="F210" s="305">
        <f>[1]KIADÁS!$CH$2669+[1]KIADÁS!$CK$2669</f>
        <v>0</v>
      </c>
      <c r="G210" s="305">
        <f>[1]KIADÁS!$CF$2681+[1]KIADÁS!$CI$2681</f>
        <v>0</v>
      </c>
      <c r="H210" s="305">
        <f>[1]KIADÁS!$CG$2681+[1]KIADÁS!$CJ$2681</f>
        <v>0</v>
      </c>
      <c r="I210" s="305">
        <f>[1]KIADÁS!$CH$2681+[1]KIADÁS!$CK$2681</f>
        <v>0</v>
      </c>
      <c r="J210" s="305">
        <f>[1]KIADÁS!$CF$2723+[1]KIADÁS!$CI$2723</f>
        <v>0</v>
      </c>
      <c r="K210" s="305">
        <f>[1]KIADÁS!$CG$2723+[1]KIADÁS!$CJ$2723</f>
        <v>0</v>
      </c>
      <c r="L210" s="305">
        <f>[1]KIADÁS!$CH$2723+[1]KIADÁS!$CK$2723</f>
        <v>0</v>
      </c>
      <c r="M210" s="305">
        <f>[1]KIADÁS!$CF$2765+[1]KIADÁS!$CI$2765</f>
        <v>0</v>
      </c>
      <c r="N210" s="305">
        <f>[1]KIADÁS!$CG$2765+[1]KIADÁS!$CJ$2765</f>
        <v>0</v>
      </c>
      <c r="O210" s="305">
        <f>[1]KIADÁS!$CH$2765+[1]KIADÁS!$CK$2765</f>
        <v>0</v>
      </c>
      <c r="P210" s="305">
        <f>[1]KIADÁS!$CF$2804+[1]KIADÁS!$CI$2804</f>
        <v>0</v>
      </c>
      <c r="Q210" s="305">
        <f>[1]KIADÁS!$CG$2804+[1]KIADÁS!$CJ$2804</f>
        <v>0</v>
      </c>
      <c r="R210" s="305">
        <f>[1]KIADÁS!$CH$2804+[1]KIADÁS!$CK$2804</f>
        <v>0</v>
      </c>
      <c r="S210" s="305">
        <f>[1]KIADÁS!$CF$2843+[1]KIADÁS!$CI$2843</f>
        <v>0</v>
      </c>
      <c r="T210" s="305">
        <f>[1]KIADÁS!$CG$2843+[1]KIADÁS!$CJ$2843</f>
        <v>0</v>
      </c>
      <c r="U210" s="307">
        <f>[1]KIADÁS!$CH$2843+[1]KIADÁS!$CK$2843</f>
        <v>0</v>
      </c>
      <c r="V210" s="241"/>
      <c r="W210" s="241"/>
      <c r="X210" s="241"/>
      <c r="AB210" s="241"/>
      <c r="AC210" s="241"/>
      <c r="AD210" s="241"/>
      <c r="AE210" s="241"/>
      <c r="AF210" s="241"/>
      <c r="AG210" s="241"/>
      <c r="AH210" s="241"/>
      <c r="AI210" s="241"/>
      <c r="AJ210" s="241"/>
      <c r="AK210" s="241"/>
      <c r="AL210" s="241"/>
      <c r="AM210" s="241"/>
      <c r="AN210" s="241"/>
      <c r="AO210" s="241"/>
      <c r="AP210" s="241"/>
      <c r="AQ210" s="241"/>
    </row>
    <row r="211" spans="1:43" x14ac:dyDescent="0.25">
      <c r="A211" s="292"/>
      <c r="B211" s="288" t="s">
        <v>59</v>
      </c>
      <c r="C211" s="310"/>
      <c r="D211" s="311">
        <f>SUM(D205:D209)</f>
        <v>0</v>
      </c>
      <c r="E211" s="312">
        <f t="shared" ref="E211:F211" si="257">SUM(E205:E209)</f>
        <v>0</v>
      </c>
      <c r="F211" s="312">
        <f t="shared" si="257"/>
        <v>0</v>
      </c>
      <c r="G211" s="312">
        <f>SUM(G205:G209)</f>
        <v>0</v>
      </c>
      <c r="H211" s="312">
        <f t="shared" ref="H211:I211" si="258">SUM(H205:H209)</f>
        <v>0</v>
      </c>
      <c r="I211" s="312">
        <f t="shared" si="258"/>
        <v>0</v>
      </c>
      <c r="J211" s="312">
        <f>SUM(J205:J209)</f>
        <v>0</v>
      </c>
      <c r="K211" s="312">
        <f t="shared" ref="K211:L211" si="259">SUM(K205:K209)</f>
        <v>0</v>
      </c>
      <c r="L211" s="312">
        <f t="shared" si="259"/>
        <v>0</v>
      </c>
      <c r="M211" s="312">
        <f>SUM(M205:M209)</f>
        <v>0</v>
      </c>
      <c r="N211" s="312">
        <f>SUM(N205:N209)</f>
        <v>0</v>
      </c>
      <c r="O211" s="312">
        <f t="shared" ref="O211" si="260">SUM(O205:O209)</f>
        <v>0</v>
      </c>
      <c r="P211" s="312">
        <f>SUM(P205:P209)</f>
        <v>0</v>
      </c>
      <c r="Q211" s="312">
        <f t="shared" ref="Q211:R211" si="261">SUM(Q205:Q209)</f>
        <v>0</v>
      </c>
      <c r="R211" s="312">
        <f t="shared" si="261"/>
        <v>0</v>
      </c>
      <c r="S211" s="312">
        <f>SUM(S205:S209)</f>
        <v>0</v>
      </c>
      <c r="T211" s="312">
        <f t="shared" ref="T211:U211" si="262">SUM(T205:T209)</f>
        <v>0</v>
      </c>
      <c r="U211" s="314">
        <f t="shared" si="262"/>
        <v>0</v>
      </c>
      <c r="V211" s="241"/>
      <c r="W211" s="241"/>
      <c r="X211" s="241"/>
      <c r="AB211" s="241"/>
      <c r="AC211" s="241"/>
      <c r="AD211" s="241"/>
      <c r="AE211" s="241"/>
      <c r="AF211" s="241"/>
      <c r="AG211" s="241"/>
      <c r="AH211" s="241"/>
      <c r="AI211" s="241"/>
      <c r="AJ211" s="241"/>
      <c r="AK211" s="241"/>
      <c r="AL211" s="241"/>
      <c r="AM211" s="241"/>
      <c r="AN211" s="241"/>
      <c r="AO211" s="241"/>
      <c r="AP211" s="241"/>
      <c r="AQ211" s="241"/>
    </row>
    <row r="212" spans="1:43" ht="23.25" x14ac:dyDescent="0.25">
      <c r="A212" s="291" t="s">
        <v>82</v>
      </c>
      <c r="B212" s="286" t="s">
        <v>62</v>
      </c>
      <c r="C212" s="303"/>
      <c r="D212" s="1144"/>
      <c r="E212" s="1142"/>
      <c r="F212" s="1142"/>
      <c r="G212" s="1142"/>
      <c r="H212" s="1142"/>
      <c r="I212" s="1142"/>
      <c r="J212" s="1142"/>
      <c r="K212" s="1142"/>
      <c r="L212" s="1142"/>
      <c r="M212" s="1142"/>
      <c r="N212" s="1142"/>
      <c r="O212" s="1142"/>
      <c r="P212" s="1142"/>
      <c r="Q212" s="1142"/>
      <c r="R212" s="1142"/>
      <c r="S212" s="1142"/>
      <c r="T212" s="1142"/>
      <c r="U212" s="1143"/>
      <c r="V212" s="241"/>
      <c r="W212" s="241"/>
      <c r="X212" s="241"/>
      <c r="AB212" s="241"/>
      <c r="AC212" s="241"/>
      <c r="AD212" s="241"/>
      <c r="AE212" s="241"/>
      <c r="AF212" s="241"/>
      <c r="AG212" s="241"/>
      <c r="AH212" s="241"/>
      <c r="AI212" s="241"/>
      <c r="AJ212" s="241"/>
      <c r="AK212" s="241"/>
      <c r="AL212" s="241"/>
      <c r="AM212" s="241"/>
      <c r="AN212" s="241"/>
      <c r="AO212" s="241"/>
      <c r="AP212" s="241"/>
      <c r="AQ212" s="241"/>
    </row>
    <row r="213" spans="1:43" x14ac:dyDescent="0.25">
      <c r="A213" s="291">
        <v>7</v>
      </c>
      <c r="B213" s="286" t="s">
        <v>64</v>
      </c>
      <c r="C213" s="303" t="s">
        <v>151</v>
      </c>
      <c r="D213" s="304">
        <f>[1]KIADÁS!$CO$2669</f>
        <v>0</v>
      </c>
      <c r="E213" s="305">
        <f>[1]KIADÁS!$CP$2669</f>
        <v>0</v>
      </c>
      <c r="F213" s="305">
        <f>[1]KIADÁS!$CQ$2669</f>
        <v>0</v>
      </c>
      <c r="G213" s="305">
        <f>[1]KIADÁS!$CO$2681</f>
        <v>0</v>
      </c>
      <c r="H213" s="305">
        <f>[1]KIADÁS!$CP$2681</f>
        <v>0</v>
      </c>
      <c r="I213" s="305">
        <f>[1]KIADÁS!$CQ$2681</f>
        <v>0</v>
      </c>
      <c r="J213" s="305">
        <f>[1]KIADÁS!$CO$2723</f>
        <v>0</v>
      </c>
      <c r="K213" s="305">
        <f>[1]KIADÁS!$CP$2723</f>
        <v>0</v>
      </c>
      <c r="L213" s="305">
        <f>[1]KIADÁS!$CQ$2723</f>
        <v>0</v>
      </c>
      <c r="M213" s="305">
        <f>[1]KIADÁS!$CO$2765</f>
        <v>0</v>
      </c>
      <c r="N213" s="305">
        <f>[1]KIADÁS!$CP$2765</f>
        <v>0</v>
      </c>
      <c r="O213" s="305">
        <f>[1]KIADÁS!$CQ$2765</f>
        <v>0</v>
      </c>
      <c r="P213" s="305">
        <f>[1]KIADÁS!$CO$2804</f>
        <v>0</v>
      </c>
      <c r="Q213" s="305">
        <f>[1]KIADÁS!$CP$2804</f>
        <v>0</v>
      </c>
      <c r="R213" s="305">
        <f>[1]KIADÁS!$CQ$2804</f>
        <v>0</v>
      </c>
      <c r="S213" s="305">
        <f>[1]KIADÁS!$CO$2843</f>
        <v>0</v>
      </c>
      <c r="T213" s="305">
        <f>[1]KIADÁS!$CP$2843</f>
        <v>0</v>
      </c>
      <c r="U213" s="307">
        <f>[1]KIADÁS!$CQ$2843</f>
        <v>0</v>
      </c>
      <c r="V213" s="241"/>
      <c r="W213" s="241"/>
      <c r="X213" s="241"/>
      <c r="AB213" s="241"/>
      <c r="AC213" s="241"/>
      <c r="AD213" s="241"/>
      <c r="AE213" s="241"/>
      <c r="AF213" s="241"/>
      <c r="AG213" s="241"/>
      <c r="AH213" s="241"/>
      <c r="AI213" s="241"/>
      <c r="AJ213" s="241"/>
      <c r="AK213" s="241"/>
      <c r="AL213" s="241"/>
      <c r="AM213" s="241"/>
      <c r="AN213" s="241"/>
      <c r="AO213" s="241"/>
      <c r="AP213" s="241"/>
      <c r="AQ213" s="241"/>
    </row>
    <row r="214" spans="1:43" x14ac:dyDescent="0.25">
      <c r="A214" s="291">
        <v>8</v>
      </c>
      <c r="B214" s="286" t="s">
        <v>65</v>
      </c>
      <c r="C214" s="303" t="s">
        <v>152</v>
      </c>
      <c r="D214" s="304">
        <f>[1]KIADÁS!$CR$2669</f>
        <v>0</v>
      </c>
      <c r="E214" s="305">
        <f>[1]KIADÁS!$CS$2669</f>
        <v>0</v>
      </c>
      <c r="F214" s="305">
        <f>[1]KIADÁS!$CT$2669</f>
        <v>0</v>
      </c>
      <c r="G214" s="305">
        <f>[1]KIADÁS!$CR$2681</f>
        <v>0</v>
      </c>
      <c r="H214" s="305">
        <f>[1]KIADÁS!$CS$2681</f>
        <v>0</v>
      </c>
      <c r="I214" s="305">
        <f>[1]KIADÁS!$CT$2681</f>
        <v>0</v>
      </c>
      <c r="J214" s="305">
        <f>[1]KIADÁS!$CR$2723</f>
        <v>0</v>
      </c>
      <c r="K214" s="305">
        <f>[1]KIADÁS!$CS$2723</f>
        <v>0</v>
      </c>
      <c r="L214" s="305">
        <f>[1]KIADÁS!$CT$2723</f>
        <v>0</v>
      </c>
      <c r="M214" s="305">
        <f>[1]KIADÁS!$CR$2765</f>
        <v>0</v>
      </c>
      <c r="N214" s="305">
        <f>[1]KIADÁS!$CS$2765</f>
        <v>0</v>
      </c>
      <c r="O214" s="305">
        <f>[1]KIADÁS!$CT$2765</f>
        <v>0</v>
      </c>
      <c r="P214" s="305">
        <f>[1]KIADÁS!$CR$2804</f>
        <v>0</v>
      </c>
      <c r="Q214" s="305">
        <f>[1]KIADÁS!$CS$2804</f>
        <v>0</v>
      </c>
      <c r="R214" s="305">
        <f>[1]KIADÁS!$CT$2804</f>
        <v>0</v>
      </c>
      <c r="S214" s="305">
        <f>[1]KIADÁS!$CR$2843</f>
        <v>0</v>
      </c>
      <c r="T214" s="305">
        <f>[1]KIADÁS!$CS$2843</f>
        <v>0</v>
      </c>
      <c r="U214" s="307">
        <f>[1]KIADÁS!$CT$2843</f>
        <v>0</v>
      </c>
      <c r="V214" s="241"/>
      <c r="W214" s="241"/>
      <c r="X214" s="241"/>
      <c r="AB214" s="241"/>
      <c r="AC214" s="241"/>
      <c r="AD214" s="241"/>
      <c r="AE214" s="241"/>
      <c r="AF214" s="241"/>
      <c r="AG214" s="241"/>
      <c r="AH214" s="241"/>
      <c r="AI214" s="241"/>
      <c r="AJ214" s="241"/>
      <c r="AK214" s="241"/>
      <c r="AL214" s="241"/>
      <c r="AM214" s="241"/>
      <c r="AN214" s="241"/>
      <c r="AO214" s="241"/>
      <c r="AP214" s="241"/>
      <c r="AQ214" s="241"/>
    </row>
    <row r="215" spans="1:43" x14ac:dyDescent="0.25">
      <c r="A215" s="291">
        <v>9</v>
      </c>
      <c r="B215" s="286" t="s">
        <v>66</v>
      </c>
      <c r="C215" s="303" t="s">
        <v>153</v>
      </c>
      <c r="D215" s="304">
        <f>[1]KIADÁS!$CU$2669</f>
        <v>0</v>
      </c>
      <c r="E215" s="305">
        <f>[1]KIADÁS!$CV$2669</f>
        <v>0</v>
      </c>
      <c r="F215" s="305">
        <f>[1]KIADÁS!$CW$2669</f>
        <v>0</v>
      </c>
      <c r="G215" s="305">
        <f>[1]KIADÁS!$CU$2681</f>
        <v>0</v>
      </c>
      <c r="H215" s="305">
        <f>[1]KIADÁS!$CV$2681</f>
        <v>0</v>
      </c>
      <c r="I215" s="305">
        <f>[1]KIADÁS!$CW$2681</f>
        <v>0</v>
      </c>
      <c r="J215" s="305">
        <f>[1]KIADÁS!$CU$2723</f>
        <v>0</v>
      </c>
      <c r="K215" s="305">
        <f>[1]KIADÁS!$CV$2723</f>
        <v>0</v>
      </c>
      <c r="L215" s="305">
        <f>[1]KIADÁS!$CW$2723</f>
        <v>0</v>
      </c>
      <c r="M215" s="305">
        <f>[1]KIADÁS!$CU$2765</f>
        <v>0</v>
      </c>
      <c r="N215" s="305">
        <f>[1]KIADÁS!$CV$2765</f>
        <v>0</v>
      </c>
      <c r="O215" s="305">
        <f>[1]KIADÁS!$CW$2765</f>
        <v>0</v>
      </c>
      <c r="P215" s="305">
        <f>[1]KIADÁS!$CU$2804</f>
        <v>0</v>
      </c>
      <c r="Q215" s="305">
        <f>[1]KIADÁS!$CV$2804</f>
        <v>0</v>
      </c>
      <c r="R215" s="305">
        <f>[1]KIADÁS!$CW$2804</f>
        <v>0</v>
      </c>
      <c r="S215" s="305">
        <f>[1]KIADÁS!$CU$2843</f>
        <v>0</v>
      </c>
      <c r="T215" s="305">
        <f>[1]KIADÁS!$CV$2843</f>
        <v>0</v>
      </c>
      <c r="U215" s="307">
        <f>[1]KIADÁS!$CW$2843</f>
        <v>0</v>
      </c>
      <c r="V215" s="241"/>
      <c r="W215" s="241"/>
      <c r="X215" s="241"/>
      <c r="AB215" s="241"/>
      <c r="AC215" s="241"/>
      <c r="AD215" s="241"/>
      <c r="AE215" s="241"/>
      <c r="AF215" s="241"/>
      <c r="AG215" s="241"/>
      <c r="AH215" s="241"/>
      <c r="AI215" s="241"/>
      <c r="AJ215" s="241"/>
      <c r="AK215" s="241"/>
      <c r="AL215" s="241"/>
      <c r="AM215" s="241"/>
      <c r="AN215" s="241"/>
      <c r="AO215" s="241"/>
      <c r="AP215" s="241"/>
      <c r="AQ215" s="241"/>
    </row>
    <row r="216" spans="1:43" x14ac:dyDescent="0.25">
      <c r="A216" s="291">
        <v>10</v>
      </c>
      <c r="B216" s="286" t="s">
        <v>15</v>
      </c>
      <c r="C216" s="303" t="s">
        <v>150</v>
      </c>
      <c r="D216" s="304">
        <f>[1]KIADÁS!$CL$2669</f>
        <v>0</v>
      </c>
      <c r="E216" s="305">
        <f>[1]KIADÁS!$CM$2669</f>
        <v>0</v>
      </c>
      <c r="F216" s="305">
        <f>[1]KIADÁS!$CN$2669</f>
        <v>0</v>
      </c>
      <c r="G216" s="305">
        <f>[1]KIADÁS!$CL$2681</f>
        <v>0</v>
      </c>
      <c r="H216" s="305">
        <f>[1]KIADÁS!$CM$2681</f>
        <v>0</v>
      </c>
      <c r="I216" s="305">
        <f>[1]KIADÁS!$CN$2681</f>
        <v>0</v>
      </c>
      <c r="J216" s="305">
        <f>[1]KIADÁS!$CL$2723</f>
        <v>0</v>
      </c>
      <c r="K216" s="305">
        <f>[1]KIADÁS!$CM$2723</f>
        <v>0</v>
      </c>
      <c r="L216" s="305">
        <f>[1]KIADÁS!$CN$2723</f>
        <v>0</v>
      </c>
      <c r="M216" s="305">
        <f>[1]KIADÁS!CL2765</f>
        <v>0</v>
      </c>
      <c r="N216" s="305">
        <f>[1]KIADÁS!CM2765</f>
        <v>0</v>
      </c>
      <c r="O216" s="305">
        <f>[1]KIADÁS!$CN$2765</f>
        <v>0</v>
      </c>
      <c r="P216" s="305">
        <f>[1]KIADÁS!$CL$2804</f>
        <v>0</v>
      </c>
      <c r="Q216" s="305">
        <f>[1]KIADÁS!$CM$2804</f>
        <v>0</v>
      </c>
      <c r="R216" s="305">
        <f>[1]KIADÁS!$CN$2804</f>
        <v>0</v>
      </c>
      <c r="S216" s="305">
        <f>[1]KIADÁS!$CL$2843</f>
        <v>0</v>
      </c>
      <c r="T216" s="305">
        <f>[1]KIADÁS!$CM$2843</f>
        <v>0</v>
      </c>
      <c r="U216" s="307">
        <f>[1]KIADÁS!$CN$2843</f>
        <v>0</v>
      </c>
      <c r="V216" s="241"/>
      <c r="W216" s="241"/>
      <c r="X216" s="241"/>
      <c r="AB216" s="241"/>
      <c r="AC216" s="241"/>
      <c r="AD216" s="241"/>
      <c r="AE216" s="241"/>
      <c r="AF216" s="241"/>
      <c r="AG216" s="241"/>
      <c r="AH216" s="241"/>
      <c r="AI216" s="241"/>
      <c r="AJ216" s="241"/>
      <c r="AK216" s="241"/>
      <c r="AL216" s="241"/>
      <c r="AM216" s="241"/>
      <c r="AN216" s="241"/>
      <c r="AO216" s="241"/>
      <c r="AP216" s="241"/>
      <c r="AQ216" s="241"/>
    </row>
    <row r="217" spans="1:43" x14ac:dyDescent="0.25">
      <c r="A217" s="292"/>
      <c r="B217" s="288" t="s">
        <v>67</v>
      </c>
      <c r="C217" s="310"/>
      <c r="D217" s="311">
        <f>SUM(D213,D214,D215,D216)</f>
        <v>0</v>
      </c>
      <c r="E217" s="312">
        <f t="shared" ref="E217:F217" si="263">SUM(E213,E214,E215,E216)</f>
        <v>0</v>
      </c>
      <c r="F217" s="312">
        <f t="shared" si="263"/>
        <v>0</v>
      </c>
      <c r="G217" s="312">
        <f>SUM(G213,G214,G215,G216)</f>
        <v>0</v>
      </c>
      <c r="H217" s="312">
        <f t="shared" ref="H217:I217" si="264">SUM(H213,H214,H215,H216)</f>
        <v>0</v>
      </c>
      <c r="I217" s="312">
        <f t="shared" si="264"/>
        <v>0</v>
      </c>
      <c r="J217" s="312">
        <f>SUM(J213,J214,J215,J216)</f>
        <v>0</v>
      </c>
      <c r="K217" s="312">
        <f t="shared" ref="K217:L217" si="265">SUM(K213,K214,K215,K216)</f>
        <v>0</v>
      </c>
      <c r="L217" s="312">
        <f t="shared" si="265"/>
        <v>0</v>
      </c>
      <c r="M217" s="312">
        <f>SUM(M213,M214,M215,M216)</f>
        <v>0</v>
      </c>
      <c r="N217" s="312">
        <f>SUM(N213,N214,N215,N216)</f>
        <v>0</v>
      </c>
      <c r="O217" s="312">
        <f t="shared" ref="O217" si="266">SUM(O213,O214,O215,O216)</f>
        <v>0</v>
      </c>
      <c r="P217" s="312">
        <f>SUM(P213,P214,P215,P216)</f>
        <v>0</v>
      </c>
      <c r="Q217" s="312">
        <f t="shared" ref="Q217:R217" si="267">SUM(Q213,Q214,Q215,Q216)</f>
        <v>0</v>
      </c>
      <c r="R217" s="312">
        <f t="shared" si="267"/>
        <v>0</v>
      </c>
      <c r="S217" s="312">
        <f>SUM(S213,S214,S215,S216)</f>
        <v>0</v>
      </c>
      <c r="T217" s="312">
        <f t="shared" ref="T217:U217" si="268">SUM(T213,T214,T215,T216)</f>
        <v>0</v>
      </c>
      <c r="U217" s="314">
        <f t="shared" si="268"/>
        <v>0</v>
      </c>
      <c r="V217" s="241"/>
      <c r="W217" s="241"/>
      <c r="X217" s="241"/>
      <c r="AB217" s="241"/>
      <c r="AC217" s="241"/>
      <c r="AD217" s="241"/>
      <c r="AE217" s="241"/>
      <c r="AF217" s="241"/>
      <c r="AG217" s="241"/>
      <c r="AH217" s="241"/>
      <c r="AI217" s="241"/>
      <c r="AJ217" s="241"/>
      <c r="AK217" s="241"/>
      <c r="AL217" s="241"/>
      <c r="AM217" s="241"/>
      <c r="AN217" s="241"/>
      <c r="AO217" s="241"/>
      <c r="AP217" s="241"/>
      <c r="AQ217" s="241"/>
    </row>
    <row r="218" spans="1:43" ht="23.25" x14ac:dyDescent="0.25">
      <c r="A218" s="291" t="s">
        <v>83</v>
      </c>
      <c r="B218" s="286" t="s">
        <v>84</v>
      </c>
      <c r="C218" s="302"/>
      <c r="D218" s="1144"/>
      <c r="E218" s="1142"/>
      <c r="F218" s="1142"/>
      <c r="G218" s="1142"/>
      <c r="H218" s="1142"/>
      <c r="I218" s="1142"/>
      <c r="J218" s="1142"/>
      <c r="K218" s="1142"/>
      <c r="L218" s="1142"/>
      <c r="M218" s="1142"/>
      <c r="N218" s="1142"/>
      <c r="O218" s="1142"/>
      <c r="P218" s="1142"/>
      <c r="Q218" s="1142"/>
      <c r="R218" s="1142"/>
      <c r="S218" s="1142"/>
      <c r="T218" s="1142"/>
      <c r="U218" s="1143"/>
      <c r="V218" s="241"/>
      <c r="W218" s="241"/>
      <c r="X218" s="241"/>
      <c r="AB218" s="241"/>
      <c r="AC218" s="241"/>
      <c r="AD218" s="241"/>
      <c r="AE218" s="241"/>
      <c r="AF218" s="241"/>
      <c r="AG218" s="241"/>
      <c r="AH218" s="241"/>
      <c r="AI218" s="241"/>
      <c r="AJ218" s="241"/>
      <c r="AK218" s="241"/>
      <c r="AL218" s="241"/>
      <c r="AM218" s="241"/>
      <c r="AN218" s="241"/>
      <c r="AO218" s="241"/>
      <c r="AP218" s="241"/>
      <c r="AQ218" s="241"/>
    </row>
    <row r="219" spans="1:43" x14ac:dyDescent="0.25">
      <c r="A219" s="291">
        <v>11</v>
      </c>
      <c r="B219" s="286" t="s">
        <v>162</v>
      </c>
      <c r="C219" s="303" t="s">
        <v>140</v>
      </c>
      <c r="D219" s="304">
        <f>[1]KIADÁS!$EE$2669</f>
        <v>0</v>
      </c>
      <c r="E219" s="305">
        <f>[1]KIADÁS!$EF$2669</f>
        <v>0</v>
      </c>
      <c r="F219" s="305">
        <f>[1]KIADÁS!$EG$2669</f>
        <v>0</v>
      </c>
      <c r="G219" s="305">
        <f>[1]KIADÁS!$EE$2681</f>
        <v>0</v>
      </c>
      <c r="H219" s="305">
        <f>[1]KIADÁS!$EF$2681</f>
        <v>0</v>
      </c>
      <c r="I219" s="305">
        <f>[1]KIADÁS!$EG$2681</f>
        <v>0</v>
      </c>
      <c r="J219" s="305">
        <f>[1]KIADÁS!$EE$2723</f>
        <v>0</v>
      </c>
      <c r="K219" s="305">
        <f>[1]KIADÁS!$EF$2723</f>
        <v>0</v>
      </c>
      <c r="L219" s="305">
        <f>[1]KIADÁS!$EG$2723</f>
        <v>0</v>
      </c>
      <c r="M219" s="305">
        <f>[1]KIADÁS!$EE$2765</f>
        <v>0</v>
      </c>
      <c r="N219" s="305">
        <f>[1]KIADÁS!$EF$2765</f>
        <v>0</v>
      </c>
      <c r="O219" s="305">
        <f>[1]KIADÁS!$EG$2765</f>
        <v>0</v>
      </c>
      <c r="P219" s="305">
        <f>[1]KIADÁS!$EE$2804</f>
        <v>0</v>
      </c>
      <c r="Q219" s="305">
        <f>[1]KIADÁS!$EF$2804</f>
        <v>0</v>
      </c>
      <c r="R219" s="305">
        <f>[1]KIADÁS!$EG$2804</f>
        <v>0</v>
      </c>
      <c r="S219" s="305">
        <f>[1]KIADÁS!$EE$2843</f>
        <v>0</v>
      </c>
      <c r="T219" s="305">
        <f>[1]KIADÁS!$EF$2843</f>
        <v>0</v>
      </c>
      <c r="U219" s="307">
        <f>[1]KIADÁS!$EG$2843</f>
        <v>0</v>
      </c>
      <c r="V219" s="241"/>
      <c r="W219" s="241"/>
      <c r="X219" s="241"/>
      <c r="AB219" s="241"/>
      <c r="AC219" s="241"/>
      <c r="AD219" s="241"/>
      <c r="AE219" s="241"/>
      <c r="AF219" s="241"/>
      <c r="AG219" s="241"/>
      <c r="AH219" s="241"/>
      <c r="AI219" s="241"/>
      <c r="AJ219" s="241"/>
      <c r="AK219" s="241"/>
      <c r="AL219" s="241"/>
      <c r="AM219" s="241"/>
      <c r="AN219" s="241"/>
      <c r="AO219" s="241"/>
      <c r="AP219" s="241"/>
      <c r="AQ219" s="241"/>
    </row>
    <row r="220" spans="1:43" x14ac:dyDescent="0.25">
      <c r="A220" s="291">
        <v>12</v>
      </c>
      <c r="B220" s="286" t="s">
        <v>76</v>
      </c>
      <c r="C220" s="303" t="s">
        <v>141</v>
      </c>
      <c r="D220" s="304">
        <f>[1]KIADÁS!$EB$2669</f>
        <v>0</v>
      </c>
      <c r="E220" s="305">
        <f>[1]KIADÁS!$EC$2669</f>
        <v>0</v>
      </c>
      <c r="F220" s="305">
        <f>[1]KIADÁS!$ED$2669</f>
        <v>0</v>
      </c>
      <c r="G220" s="305">
        <f>[1]KIADÁS!$EB$2681</f>
        <v>0</v>
      </c>
      <c r="H220" s="305">
        <f>[1]KIADÁS!$EC$2681</f>
        <v>0</v>
      </c>
      <c r="I220" s="305">
        <f>[1]KIADÁS!$ED$2681</f>
        <v>0</v>
      </c>
      <c r="J220" s="305">
        <f>[1]KIADÁS!$EB$2723</f>
        <v>0</v>
      </c>
      <c r="K220" s="305">
        <f>[1]KIADÁS!$EC$2723</f>
        <v>0</v>
      </c>
      <c r="L220" s="305">
        <f>[1]KIADÁS!$ED$2723</f>
        <v>0</v>
      </c>
      <c r="M220" s="305">
        <f>[1]KIADÁS!$EB$2765</f>
        <v>0</v>
      </c>
      <c r="N220" s="305">
        <f>[1]KIADÁS!$EC$2765</f>
        <v>0</v>
      </c>
      <c r="O220" s="305">
        <f>[1]KIADÁS!$ED$2765</f>
        <v>0</v>
      </c>
      <c r="P220" s="305">
        <f>[1]KIADÁS!$EB$2804</f>
        <v>0</v>
      </c>
      <c r="Q220" s="305">
        <f>[1]KIADÁS!$EC$2804</f>
        <v>0</v>
      </c>
      <c r="R220" s="305">
        <f>[1]KIADÁS!$ED$2804</f>
        <v>0</v>
      </c>
      <c r="S220" s="305">
        <f>[1]KIADÁS!$EB$2843</f>
        <v>0</v>
      </c>
      <c r="T220" s="305">
        <f>[1]KIADÁS!$EC$2843</f>
        <v>0</v>
      </c>
      <c r="U220" s="307">
        <f>[1]KIADÁS!$ED$2843</f>
        <v>0</v>
      </c>
      <c r="V220" s="241"/>
      <c r="W220" s="241"/>
      <c r="X220" s="241"/>
      <c r="AB220" s="241"/>
      <c r="AC220" s="241"/>
      <c r="AD220" s="241"/>
      <c r="AE220" s="241"/>
      <c r="AF220" s="241"/>
      <c r="AG220" s="241"/>
      <c r="AH220" s="241"/>
      <c r="AI220" s="241"/>
      <c r="AJ220" s="241"/>
      <c r="AK220" s="241"/>
      <c r="AL220" s="241"/>
      <c r="AM220" s="241"/>
      <c r="AN220" s="241"/>
      <c r="AO220" s="241"/>
      <c r="AP220" s="241"/>
      <c r="AQ220" s="241"/>
    </row>
    <row r="221" spans="1:43" ht="23.25" x14ac:dyDescent="0.25">
      <c r="A221" s="291">
        <v>13</v>
      </c>
      <c r="B221" s="286" t="s">
        <v>156</v>
      </c>
      <c r="C221" s="309" t="s">
        <v>143</v>
      </c>
      <c r="D221" s="304">
        <f>[1]KIADÁS!$EK$2669</f>
        <v>0</v>
      </c>
      <c r="E221" s="305">
        <f>[1]KIADÁS!$EL$2669</f>
        <v>0</v>
      </c>
      <c r="F221" s="305">
        <f>[1]KIADÁS!$EM$2669</f>
        <v>0</v>
      </c>
      <c r="G221" s="305">
        <f>[1]KIADÁS!$EK$2681</f>
        <v>0</v>
      </c>
      <c r="H221" s="305">
        <f>[1]KIADÁS!$EL$2681</f>
        <v>0</v>
      </c>
      <c r="I221" s="305">
        <f>[1]KIADÁS!$EM$2681</f>
        <v>0</v>
      </c>
      <c r="J221" s="305">
        <f>[1]KIADÁS!$EK$2723</f>
        <v>0</v>
      </c>
      <c r="K221" s="305">
        <f>[1]KIADÁS!$EL$2723</f>
        <v>0</v>
      </c>
      <c r="L221" s="305">
        <f>[1]KIADÁS!$EM$2723</f>
        <v>0</v>
      </c>
      <c r="M221" s="305">
        <f>[1]KIADÁS!$EK$2765</f>
        <v>0</v>
      </c>
      <c r="N221" s="305">
        <f>[1]KIADÁS!$EL$2765</f>
        <v>0</v>
      </c>
      <c r="O221" s="305">
        <f>[1]KIADÁS!$EM$2765</f>
        <v>0</v>
      </c>
      <c r="P221" s="305">
        <f>[1]KIADÁS!$EK$2804</f>
        <v>0</v>
      </c>
      <c r="Q221" s="305">
        <f>[1]KIADÁS!$EL$2804</f>
        <v>0</v>
      </c>
      <c r="R221" s="305">
        <f>[1]KIADÁS!$EM$2804</f>
        <v>0</v>
      </c>
      <c r="S221" s="305">
        <f>[1]KIADÁS!$EK$2843</f>
        <v>0</v>
      </c>
      <c r="T221" s="305">
        <f>[1]KIADÁS!$EL$2843</f>
        <v>0</v>
      </c>
      <c r="U221" s="307">
        <f>[1]KIADÁS!$EM$2843</f>
        <v>0</v>
      </c>
      <c r="V221" s="241"/>
      <c r="W221" s="241"/>
      <c r="X221" s="241"/>
      <c r="AB221" s="241"/>
      <c r="AC221" s="241"/>
      <c r="AD221" s="241"/>
      <c r="AE221" s="241"/>
      <c r="AF221" s="241"/>
      <c r="AG221" s="241"/>
      <c r="AH221" s="241"/>
      <c r="AI221" s="241"/>
      <c r="AJ221" s="241"/>
      <c r="AK221" s="241"/>
      <c r="AL221" s="241"/>
      <c r="AM221" s="241"/>
      <c r="AN221" s="241"/>
      <c r="AO221" s="241"/>
      <c r="AP221" s="241"/>
      <c r="AQ221" s="241"/>
    </row>
    <row r="222" spans="1:43" ht="22.5" x14ac:dyDescent="0.25">
      <c r="A222" s="292"/>
      <c r="B222" s="288" t="s">
        <v>96</v>
      </c>
      <c r="C222" s="315"/>
      <c r="D222" s="311">
        <f>SUM(D219,D220,D221)</f>
        <v>0</v>
      </c>
      <c r="E222" s="312">
        <f t="shared" ref="E222:F222" si="269">SUM(E219,E220,E221)</f>
        <v>0</v>
      </c>
      <c r="F222" s="312">
        <f t="shared" si="269"/>
        <v>0</v>
      </c>
      <c r="G222" s="312">
        <f>SUM(G219,G220,G221)</f>
        <v>0</v>
      </c>
      <c r="H222" s="312">
        <f t="shared" ref="H222:I222" si="270">SUM(H219,H220,H221)</f>
        <v>0</v>
      </c>
      <c r="I222" s="312">
        <f t="shared" si="270"/>
        <v>0</v>
      </c>
      <c r="J222" s="312">
        <f>SUM(J219,J220,J221)</f>
        <v>0</v>
      </c>
      <c r="K222" s="312">
        <f t="shared" ref="K222:L222" si="271">SUM(K219,K220,K221)</f>
        <v>0</v>
      </c>
      <c r="L222" s="312">
        <f t="shared" si="271"/>
        <v>0</v>
      </c>
      <c r="M222" s="312">
        <f>SUM(M219,M220,M221)</f>
        <v>0</v>
      </c>
      <c r="N222" s="312">
        <f t="shared" ref="N222:O222" si="272">SUM(N219,N220,N221)</f>
        <v>0</v>
      </c>
      <c r="O222" s="312">
        <f t="shared" si="272"/>
        <v>0</v>
      </c>
      <c r="P222" s="312">
        <f>SUM(P219,P220,P221)</f>
        <v>0</v>
      </c>
      <c r="Q222" s="312">
        <f t="shared" ref="Q222:R222" si="273">SUM(Q219,Q220,Q221)</f>
        <v>0</v>
      </c>
      <c r="R222" s="312">
        <f t="shared" si="273"/>
        <v>0</v>
      </c>
      <c r="S222" s="312">
        <f>SUM(S219,S220,S221)</f>
        <v>0</v>
      </c>
      <c r="T222" s="312">
        <f t="shared" ref="T222:U222" si="274">SUM(T219,T220,T221)</f>
        <v>0</v>
      </c>
      <c r="U222" s="314">
        <f t="shared" si="274"/>
        <v>0</v>
      </c>
      <c r="V222" s="241"/>
      <c r="W222" s="241"/>
      <c r="X222" s="241"/>
      <c r="AB222" s="241"/>
      <c r="AC222" s="241"/>
      <c r="AD222" s="241"/>
      <c r="AE222" s="241"/>
      <c r="AF222" s="241"/>
      <c r="AG222" s="241"/>
      <c r="AH222" s="241"/>
      <c r="AI222" s="241"/>
      <c r="AJ222" s="241"/>
      <c r="AK222" s="241"/>
      <c r="AL222" s="241"/>
      <c r="AM222" s="241"/>
      <c r="AN222" s="241"/>
      <c r="AO222" s="241"/>
      <c r="AP222" s="241"/>
      <c r="AQ222" s="241"/>
    </row>
    <row r="223" spans="1:43" ht="23.25" thickBot="1" x14ac:dyDescent="0.3">
      <c r="A223" s="292"/>
      <c r="B223" s="288" t="s">
        <v>103</v>
      </c>
      <c r="C223" s="315"/>
      <c r="D223" s="316">
        <f>SUM(D222,D217,D211)</f>
        <v>0</v>
      </c>
      <c r="E223" s="317">
        <f t="shared" ref="E223" si="275">SUM(E222,E217,E211)</f>
        <v>0</v>
      </c>
      <c r="F223" s="317">
        <f t="shared" ref="F223" si="276">SUM(F222,F217,F211)</f>
        <v>0</v>
      </c>
      <c r="G223" s="317">
        <f t="shared" ref="G223" si="277">SUM(G222,G217,G211)</f>
        <v>0</v>
      </c>
      <c r="H223" s="317">
        <f t="shared" ref="H223" si="278">SUM(H222,H217,H211)</f>
        <v>0</v>
      </c>
      <c r="I223" s="317">
        <f t="shared" ref="I223" si="279">SUM(I222,I217,I211)</f>
        <v>0</v>
      </c>
      <c r="J223" s="317">
        <f t="shared" ref="J223" si="280">SUM(J222,J217,J211)</f>
        <v>0</v>
      </c>
      <c r="K223" s="317">
        <f t="shared" ref="K223" si="281">SUM(K222,K217,K211)</f>
        <v>0</v>
      </c>
      <c r="L223" s="317">
        <f t="shared" ref="L223" si="282">SUM(L222,L217,L211)</f>
        <v>0</v>
      </c>
      <c r="M223" s="317">
        <f t="shared" ref="M223" si="283">SUM(M222,M217,M211)</f>
        <v>0</v>
      </c>
      <c r="N223" s="317">
        <f t="shared" ref="N223" si="284">SUM(N222,N217,N211)</f>
        <v>0</v>
      </c>
      <c r="O223" s="317">
        <f t="shared" ref="O223" si="285">SUM(O222,O217,O211)</f>
        <v>0</v>
      </c>
      <c r="P223" s="317">
        <f t="shared" ref="P223" si="286">SUM(P222,P217,P211)</f>
        <v>0</v>
      </c>
      <c r="Q223" s="317">
        <f t="shared" ref="Q223" si="287">SUM(Q222,Q217,Q211)</f>
        <v>0</v>
      </c>
      <c r="R223" s="317">
        <f t="shared" ref="R223" si="288">SUM(R222,R217,R211)</f>
        <v>0</v>
      </c>
      <c r="S223" s="317">
        <f t="shared" ref="S223" si="289">SUM(S222,S217,S211)</f>
        <v>0</v>
      </c>
      <c r="T223" s="317">
        <f t="shared" ref="T223" si="290">SUM(T222,T217,T211)</f>
        <v>0</v>
      </c>
      <c r="U223" s="319">
        <f t="shared" ref="U223" si="291">SUM(U222,U217,U211)</f>
        <v>0</v>
      </c>
      <c r="V223" s="241"/>
      <c r="W223" s="241"/>
      <c r="X223" s="241"/>
      <c r="AB223" s="241"/>
      <c r="AC223" s="241"/>
      <c r="AD223" s="241"/>
      <c r="AE223" s="241"/>
      <c r="AF223" s="241"/>
      <c r="AG223" s="241"/>
      <c r="AH223" s="241"/>
      <c r="AI223" s="241"/>
      <c r="AJ223" s="241"/>
      <c r="AK223" s="241"/>
      <c r="AL223" s="241"/>
      <c r="AM223" s="241"/>
      <c r="AN223" s="241"/>
      <c r="AO223" s="241"/>
      <c r="AP223" s="241"/>
      <c r="AQ223" s="241"/>
    </row>
    <row r="224" spans="1:43" ht="15.75" thickBot="1" x14ac:dyDescent="0.3">
      <c r="A224" s="287"/>
      <c r="B224" s="288"/>
      <c r="C224" s="1102" t="s">
        <v>223</v>
      </c>
      <c r="D224" s="1136" t="s">
        <v>266</v>
      </c>
      <c r="E224" s="1137"/>
      <c r="F224" s="1137"/>
      <c r="G224" s="1137"/>
      <c r="H224" s="1137"/>
      <c r="I224" s="1137"/>
      <c r="J224" s="1137"/>
      <c r="K224" s="1137"/>
      <c r="L224" s="1137"/>
      <c r="M224" s="1137"/>
      <c r="N224" s="1137"/>
      <c r="O224" s="1137"/>
      <c r="P224" s="1137"/>
      <c r="Q224" s="1137"/>
      <c r="R224" s="1137"/>
      <c r="S224" s="1159"/>
      <c r="T224" s="1159"/>
      <c r="U224" s="1208"/>
      <c r="V224" s="241"/>
      <c r="W224" s="241"/>
      <c r="X224" s="241"/>
      <c r="AB224" s="241"/>
      <c r="AC224" s="241"/>
      <c r="AD224" s="241"/>
      <c r="AE224" s="241"/>
      <c r="AF224" s="241"/>
      <c r="AG224" s="241"/>
      <c r="AH224" s="241"/>
      <c r="AI224" s="241"/>
      <c r="AJ224" s="241"/>
      <c r="AK224" s="241"/>
      <c r="AL224" s="241"/>
      <c r="AM224" s="241"/>
      <c r="AN224" s="241"/>
      <c r="AO224" s="241"/>
      <c r="AP224" s="241"/>
      <c r="AQ224" s="241"/>
    </row>
    <row r="225" spans="1:43" ht="51" customHeight="1" x14ac:dyDescent="0.25">
      <c r="A225" s="287"/>
      <c r="B225" s="288"/>
      <c r="C225" s="1102"/>
      <c r="D225" s="1149"/>
      <c r="E225" s="1150"/>
      <c r="F225" s="1150"/>
      <c r="G225" s="1059"/>
      <c r="H225" s="1059"/>
      <c r="I225" s="1059"/>
      <c r="J225" s="1150"/>
      <c r="K225" s="1150"/>
      <c r="L225" s="1150"/>
      <c r="M225" s="1150"/>
      <c r="N225" s="1150"/>
      <c r="O225" s="1150"/>
      <c r="P225" s="1059"/>
      <c r="Q225" s="1059"/>
      <c r="R225" s="1191"/>
      <c r="S225" s="1082" t="s">
        <v>206</v>
      </c>
      <c r="T225" s="1083"/>
      <c r="U225" s="1084"/>
      <c r="V225" s="241"/>
      <c r="W225" s="241"/>
      <c r="X225" s="241"/>
      <c r="AB225" s="241"/>
      <c r="AC225" s="241"/>
      <c r="AD225" s="241"/>
      <c r="AE225" s="241"/>
      <c r="AF225" s="241"/>
      <c r="AG225" s="241"/>
      <c r="AH225" s="241"/>
      <c r="AI225" s="241"/>
      <c r="AJ225" s="241"/>
      <c r="AK225" s="241"/>
      <c r="AL225" s="241"/>
      <c r="AM225" s="241"/>
      <c r="AN225" s="241"/>
      <c r="AO225" s="241"/>
      <c r="AP225" s="241"/>
      <c r="AQ225" s="241"/>
    </row>
    <row r="226" spans="1:43" ht="56.25" customHeight="1" x14ac:dyDescent="0.25">
      <c r="A226" s="287"/>
      <c r="B226" s="288"/>
      <c r="C226" s="297" t="s">
        <v>111</v>
      </c>
      <c r="D226" s="1149"/>
      <c r="E226" s="1150"/>
      <c r="F226" s="1150"/>
      <c r="G226" s="1059"/>
      <c r="H226" s="1059"/>
      <c r="I226" s="1059"/>
      <c r="J226" s="1150"/>
      <c r="K226" s="1150"/>
      <c r="L226" s="1150"/>
      <c r="M226" s="1151"/>
      <c r="N226" s="1151"/>
      <c r="O226" s="1151"/>
      <c r="P226" s="1059"/>
      <c r="Q226" s="1059"/>
      <c r="R226" s="1191"/>
      <c r="S226" s="1085"/>
      <c r="T226" s="1086"/>
      <c r="U226" s="1087"/>
      <c r="V226" s="241"/>
      <c r="W226" s="241"/>
      <c r="X226" s="241"/>
      <c r="AB226" s="241"/>
      <c r="AC226" s="241"/>
      <c r="AD226" s="241"/>
      <c r="AE226" s="241"/>
      <c r="AF226" s="241"/>
      <c r="AG226" s="241"/>
      <c r="AH226" s="241"/>
      <c r="AI226" s="241"/>
      <c r="AJ226" s="241"/>
      <c r="AK226" s="241"/>
      <c r="AL226" s="241"/>
      <c r="AM226" s="241"/>
      <c r="AN226" s="241"/>
      <c r="AO226" s="241"/>
      <c r="AP226" s="241"/>
      <c r="AQ226" s="241"/>
    </row>
    <row r="227" spans="1:43" ht="62.25" customHeight="1" x14ac:dyDescent="0.25">
      <c r="A227" s="289" t="s">
        <v>41</v>
      </c>
      <c r="B227" s="290" t="s">
        <v>111</v>
      </c>
      <c r="C227" s="298" t="s">
        <v>117</v>
      </c>
      <c r="D227" s="299"/>
      <c r="E227" s="300"/>
      <c r="F227" s="300"/>
      <c r="G227" s="300"/>
      <c r="H227" s="300"/>
      <c r="I227" s="300"/>
      <c r="J227" s="300"/>
      <c r="K227" s="300"/>
      <c r="L227" s="300"/>
      <c r="M227" s="300"/>
      <c r="N227" s="300"/>
      <c r="O227" s="300"/>
      <c r="P227" s="300"/>
      <c r="Q227" s="300"/>
      <c r="R227" s="325"/>
      <c r="S227" s="520"/>
      <c r="T227" s="339"/>
      <c r="U227" s="521"/>
      <c r="V227" s="241"/>
      <c r="W227" s="241"/>
      <c r="X227" s="241"/>
      <c r="AB227" s="241"/>
      <c r="AC227" s="241"/>
      <c r="AD227" s="241"/>
      <c r="AE227" s="241"/>
      <c r="AF227" s="241"/>
      <c r="AG227" s="241"/>
      <c r="AH227" s="241"/>
      <c r="AI227" s="241"/>
      <c r="AJ227" s="241"/>
      <c r="AK227" s="241"/>
      <c r="AL227" s="241"/>
      <c r="AM227" s="241"/>
      <c r="AN227" s="241"/>
      <c r="AO227" s="241"/>
      <c r="AP227" s="241"/>
      <c r="AQ227" s="241"/>
    </row>
    <row r="228" spans="1:43" ht="23.25" x14ac:dyDescent="0.25">
      <c r="A228" s="291" t="s">
        <v>53</v>
      </c>
      <c r="B228" s="286" t="s">
        <v>55</v>
      </c>
      <c r="C228" s="302"/>
      <c r="D228" s="1139"/>
      <c r="E228" s="1140"/>
      <c r="F228" s="1140"/>
      <c r="G228" s="1140"/>
      <c r="H228" s="1140"/>
      <c r="I228" s="1140"/>
      <c r="J228" s="1140"/>
      <c r="K228" s="1140"/>
      <c r="L228" s="1140"/>
      <c r="M228" s="1161"/>
      <c r="N228" s="1162"/>
      <c r="O228" s="1165"/>
      <c r="P228" s="1140"/>
      <c r="Q228" s="1140"/>
      <c r="R228" s="1161"/>
      <c r="S228" s="1166"/>
      <c r="T228" s="1167"/>
      <c r="U228" s="1168"/>
      <c r="V228" s="241"/>
      <c r="W228" s="241"/>
      <c r="X228" s="241"/>
      <c r="AB228" s="241"/>
      <c r="AC228" s="241"/>
      <c r="AD228" s="241"/>
      <c r="AE228" s="241"/>
      <c r="AF228" s="241"/>
      <c r="AG228" s="241"/>
      <c r="AH228" s="241"/>
      <c r="AI228" s="241"/>
      <c r="AJ228" s="241"/>
      <c r="AK228" s="241"/>
      <c r="AL228" s="241"/>
      <c r="AM228" s="241"/>
      <c r="AN228" s="241"/>
      <c r="AO228" s="241"/>
      <c r="AP228" s="241"/>
      <c r="AQ228" s="241"/>
    </row>
    <row r="229" spans="1:43" x14ac:dyDescent="0.25">
      <c r="A229" s="291">
        <v>1</v>
      </c>
      <c r="B229" s="286" t="s">
        <v>2</v>
      </c>
      <c r="C229" s="303" t="s">
        <v>144</v>
      </c>
      <c r="D229" s="304">
        <f>[1]KIADÁS!$O$2882</f>
        <v>0</v>
      </c>
      <c r="E229" s="305">
        <f>[1]KIADÁS!$P$2882</f>
        <v>0</v>
      </c>
      <c r="F229" s="305">
        <f>[1]KIADÁS!$Q$2882</f>
        <v>0</v>
      </c>
      <c r="G229" s="305">
        <f>[1]KIADÁS!$O$2921</f>
        <v>0</v>
      </c>
      <c r="H229" s="305">
        <f>[1]KIADÁS!$P$2921</f>
        <v>0</v>
      </c>
      <c r="I229" s="305">
        <f>[1]KIADÁS!$Q$2921</f>
        <v>0</v>
      </c>
      <c r="J229" s="305">
        <f>[1]KIADÁS!$O$2999</f>
        <v>0</v>
      </c>
      <c r="K229" s="305">
        <f>[1]KIADÁS!$P$2999</f>
        <v>0</v>
      </c>
      <c r="L229" s="305">
        <f>[1]KIADÁS!$Q$2999</f>
        <v>0</v>
      </c>
      <c r="M229" s="305"/>
      <c r="N229" s="305"/>
      <c r="O229" s="305"/>
      <c r="P229" s="305"/>
      <c r="Q229" s="305"/>
      <c r="R229" s="306"/>
      <c r="S229" s="522">
        <f>SUM(D13,G13,J13,M13,P13,S13,D37,G37,J37,M37,P37,S37,D61,G61,J61,M61,P61,S61,D85,G85,J85,M85,P85,S85,D109,G109,J109,M109,P109,S109,D133,G133,J133,M133,P133,S133,D157,G157,J157,M157,P157,S157,D181,G181,J181,M181,P181,S181,D205,G205,J205,M205,P205,S205,D229,G229,J229,M229,P229)-G109</f>
        <v>131786044.34042554</v>
      </c>
      <c r="T229" s="523">
        <f t="shared" ref="T229:U229" si="292">SUM(E13,H13,K13,N13,Q13,T13,E37,H37,K37,N37,Q37,T37,E61,H61,K61,N61,Q61,T61,E85,H85,K85,N85,Q85,T85,E109,H109,K109,N109,Q109,T109,E133,H133,K133,N133,Q133,T133,E157,H157,K157,N157,Q157,T157,E181,H181,K181,N181,Q181,T181,E205,H205,K205,N205,Q205,T205,E229,H229,K229,N229,Q229)-H109</f>
        <v>1420100</v>
      </c>
      <c r="U229" s="524">
        <f t="shared" si="292"/>
        <v>0</v>
      </c>
      <c r="V229" s="241"/>
      <c r="W229" s="241"/>
      <c r="X229" s="241"/>
      <c r="AB229" s="241"/>
      <c r="AC229" s="241"/>
      <c r="AD229" s="241"/>
      <c r="AE229" s="241"/>
      <c r="AF229" s="241"/>
      <c r="AG229" s="241"/>
      <c r="AH229" s="241"/>
      <c r="AI229" s="241"/>
      <c r="AJ229" s="241"/>
      <c r="AK229" s="241"/>
      <c r="AL229" s="241"/>
      <c r="AM229" s="241"/>
      <c r="AN229" s="241"/>
      <c r="AO229" s="241"/>
      <c r="AP229" s="241"/>
      <c r="AQ229" s="241"/>
    </row>
    <row r="230" spans="1:43" ht="23.25" x14ac:dyDescent="0.25">
      <c r="A230" s="291">
        <v>2</v>
      </c>
      <c r="B230" s="286" t="s">
        <v>57</v>
      </c>
      <c r="C230" s="303" t="s">
        <v>145</v>
      </c>
      <c r="D230" s="304">
        <f>[1]KIADÁS!$R$2882</f>
        <v>0</v>
      </c>
      <c r="E230" s="305">
        <f>[1]KIADÁS!$S$2882</f>
        <v>0</v>
      </c>
      <c r="F230" s="305">
        <f>[1]KIADÁS!$T$2882</f>
        <v>0</v>
      </c>
      <c r="G230" s="305">
        <f>[1]KIADÁS!$R$2921</f>
        <v>0</v>
      </c>
      <c r="H230" s="305">
        <f>[1]KIADÁS!$S$2921</f>
        <v>0</v>
      </c>
      <c r="I230" s="305">
        <f>[1]KIADÁS!$T$2921</f>
        <v>0</v>
      </c>
      <c r="J230" s="305">
        <f>[1]KIADÁS!$R$2999</f>
        <v>0</v>
      </c>
      <c r="K230" s="305">
        <f>[1]KIADÁS!$S$2999</f>
        <v>0</v>
      </c>
      <c r="L230" s="305">
        <f>[1]KIADÁS!$T$2999</f>
        <v>0</v>
      </c>
      <c r="M230" s="305"/>
      <c r="N230" s="305"/>
      <c r="O230" s="305"/>
      <c r="P230" s="305"/>
      <c r="Q230" s="305"/>
      <c r="R230" s="306"/>
      <c r="S230" s="522">
        <f t="shared" ref="S230:S235" si="293">SUM(D14,G14,J14,M14,P14,S14,D38,G38,J38,M38,P38,S38,D62,G62,J62,M62,P62,S62,D86,G86,J86,M86,P86,S86,D110,G110,J110,M110,P110,S110,D134,G134,J134,M134,P134,S134,D158,G158,J158,M158,P158,S158,D182,G182,J182,M182,P182,S182,D206,G206,J206,M206,P206,S206,D230,G230,J230,M230,P230)-G110</f>
        <v>15424726.659574468</v>
      </c>
      <c r="T230" s="523">
        <f t="shared" ref="T230:T235" si="294">SUM(E14,H14,K14,N14,Q14,T14,E38,H38,K38,N38,Q38,T38,E62,H62,K62,N62,Q62,T62,E86,H86,K86,N86,Q86,T86,E110,H110,K110,N110,Q110,T110,E134,H134,K134,N134,Q134,T134,E158,H158,K158,N158,Q158,T158,E182,H182,K182,N182,Q182,T182,E206,H206,K206,N206,Q206,T206,E230,H230,K230,N230,Q230)-H110</f>
        <v>250000</v>
      </c>
      <c r="U230" s="524">
        <f t="shared" ref="U230:U235" si="295">SUM(F14,I14,L14,O14,R14,U14,F38,I38,L38,O38,R38,U38,F62,I62,L62,O62,R62,U62,F86,I86,L86,O86,R86,U86,F110,I110,L110,O110,R110,U110,F134,I134,L134,O134,R134,U134,F158,I158,L158,O158,R158,U158,F182,I182,L182,O182,R182,U182,F206,I206,L206,O206,R206,U206,F230,I230,L230,O230,R230)-I110</f>
        <v>0</v>
      </c>
      <c r="V230" s="241"/>
      <c r="W230" s="241"/>
      <c r="X230" s="241"/>
      <c r="AB230" s="241"/>
      <c r="AC230" s="241"/>
      <c r="AD230" s="241"/>
      <c r="AE230" s="241"/>
      <c r="AF230" s="241"/>
      <c r="AG230" s="241"/>
      <c r="AH230" s="241"/>
      <c r="AI230" s="241"/>
      <c r="AJ230" s="241"/>
      <c r="AK230" s="241"/>
      <c r="AL230" s="241"/>
      <c r="AM230" s="241"/>
      <c r="AN230" s="241"/>
      <c r="AO230" s="241"/>
      <c r="AP230" s="241"/>
      <c r="AQ230" s="241"/>
    </row>
    <row r="231" spans="1:43" x14ac:dyDescent="0.25">
      <c r="A231" s="291">
        <v>3</v>
      </c>
      <c r="B231" s="286" t="s">
        <v>3</v>
      </c>
      <c r="C231" s="303" t="s">
        <v>147</v>
      </c>
      <c r="D231" s="304">
        <f>[1]KIADÁS!$U$2882</f>
        <v>0</v>
      </c>
      <c r="E231" s="305">
        <f>[1]KIADÁS!$V$2882</f>
        <v>0</v>
      </c>
      <c r="F231" s="305">
        <f>[1]KIADÁS!$W$2882</f>
        <v>0</v>
      </c>
      <c r="G231" s="305">
        <f>[1]KIADÁS!$U$2921</f>
        <v>0</v>
      </c>
      <c r="H231" s="305">
        <f>[1]KIADÁS!$V$2921</f>
        <v>0</v>
      </c>
      <c r="I231" s="305">
        <f>[1]KIADÁS!$W$2921</f>
        <v>0</v>
      </c>
      <c r="J231" s="305">
        <f>[1]KIADÁS!$U$2999</f>
        <v>0</v>
      </c>
      <c r="K231" s="305">
        <f>[1]KIADÁS!$V$2999</f>
        <v>0</v>
      </c>
      <c r="L231" s="305">
        <f>[1]KIADÁS!$W$2999</f>
        <v>0</v>
      </c>
      <c r="M231" s="305"/>
      <c r="N231" s="305"/>
      <c r="O231" s="305"/>
      <c r="P231" s="305"/>
      <c r="Q231" s="305"/>
      <c r="R231" s="306"/>
      <c r="S231" s="522">
        <f t="shared" si="293"/>
        <v>163225260</v>
      </c>
      <c r="T231" s="523">
        <f t="shared" si="294"/>
        <v>11790534</v>
      </c>
      <c r="U231" s="524">
        <f t="shared" si="295"/>
        <v>0</v>
      </c>
      <c r="V231" s="241"/>
      <c r="W231" s="241"/>
      <c r="X231" s="241"/>
      <c r="AB231" s="241"/>
      <c r="AC231" s="241"/>
      <c r="AD231" s="241"/>
      <c r="AE231" s="241"/>
      <c r="AF231" s="241"/>
      <c r="AG231" s="241"/>
      <c r="AH231" s="241"/>
      <c r="AI231" s="241"/>
      <c r="AJ231" s="241"/>
      <c r="AK231" s="241"/>
      <c r="AL231" s="241"/>
      <c r="AM231" s="241"/>
      <c r="AN231" s="241"/>
      <c r="AO231" s="241"/>
      <c r="AP231" s="241"/>
      <c r="AQ231" s="241"/>
    </row>
    <row r="232" spans="1:43" x14ac:dyDescent="0.25">
      <c r="A232" s="291">
        <v>4</v>
      </c>
      <c r="B232" s="286" t="s">
        <v>51</v>
      </c>
      <c r="C232" s="303" t="s">
        <v>148</v>
      </c>
      <c r="D232" s="304">
        <f>[1]KIADÁS!$AM$2882</f>
        <v>0</v>
      </c>
      <c r="E232" s="305">
        <f>[1]KIADÁS!$AN$2882</f>
        <v>0</v>
      </c>
      <c r="F232" s="305">
        <f>[1]KIADÁS!$AO$2882</f>
        <v>0</v>
      </c>
      <c r="G232" s="305">
        <f>[1]KIADÁS!$AM$2921</f>
        <v>0</v>
      </c>
      <c r="H232" s="305">
        <f>[1]KIADÁS!$AN$2921</f>
        <v>0</v>
      </c>
      <c r="I232" s="305">
        <f>[1]KIADÁS!$AO$2921</f>
        <v>0</v>
      </c>
      <c r="J232" s="305">
        <f>[1]KIADÁS!$AM$2999</f>
        <v>0</v>
      </c>
      <c r="K232" s="305">
        <f>[1]KIADÁS!$AN$2999</f>
        <v>0</v>
      </c>
      <c r="L232" s="305">
        <f>[1]KIADÁS!$AO$2999</f>
        <v>0</v>
      </c>
      <c r="M232" s="305"/>
      <c r="N232" s="305"/>
      <c r="O232" s="305"/>
      <c r="P232" s="305"/>
      <c r="Q232" s="305"/>
      <c r="R232" s="306"/>
      <c r="S232" s="522">
        <f t="shared" si="293"/>
        <v>28531000</v>
      </c>
      <c r="T232" s="523">
        <f t="shared" si="294"/>
        <v>0</v>
      </c>
      <c r="U232" s="524">
        <f t="shared" si="295"/>
        <v>0</v>
      </c>
      <c r="V232" s="241"/>
      <c r="W232" s="241"/>
      <c r="X232" s="241"/>
      <c r="AB232" s="241"/>
      <c r="AC232" s="241"/>
      <c r="AD232" s="241"/>
      <c r="AE232" s="241"/>
      <c r="AF232" s="241"/>
      <c r="AG232" s="241"/>
      <c r="AH232" s="241"/>
      <c r="AI232" s="241"/>
      <c r="AJ232" s="241"/>
      <c r="AK232" s="241"/>
      <c r="AL232" s="241"/>
      <c r="AM232" s="241"/>
      <c r="AN232" s="241"/>
      <c r="AO232" s="241"/>
      <c r="AP232" s="241"/>
      <c r="AQ232" s="241"/>
    </row>
    <row r="233" spans="1:43" x14ac:dyDescent="0.25">
      <c r="A233" s="291">
        <v>5</v>
      </c>
      <c r="B233" s="286" t="s">
        <v>58</v>
      </c>
      <c r="C233" s="303" t="s">
        <v>149</v>
      </c>
      <c r="D233" s="304">
        <f>[1]KIADÁS!$BE$2882-$D$18</f>
        <v>0</v>
      </c>
      <c r="E233" s="305">
        <f>[1]KIADÁS!$BF$2882-$E$18</f>
        <v>0</v>
      </c>
      <c r="F233" s="305">
        <f>[1]KIADÁS!$BG$2882-$F$18</f>
        <v>0</v>
      </c>
      <c r="G233" s="305">
        <f>[1]KIADÁS!$BE$2921-$D$18</f>
        <v>0</v>
      </c>
      <c r="H233" s="305">
        <f>[1]KIADÁS!$BF$2921-$E$18</f>
        <v>0</v>
      </c>
      <c r="I233" s="305">
        <f>[1]KIADÁS!$BG$2921-$F$18</f>
        <v>0</v>
      </c>
      <c r="J233" s="305">
        <f>[1]KIADÁS!$BE$2999-$D$18</f>
        <v>0</v>
      </c>
      <c r="K233" s="305">
        <f>[1]KIADÁS!$BF$2999-$E$18</f>
        <v>0</v>
      </c>
      <c r="L233" s="305">
        <f>[1]KIADÁS!$BG$2999-$F$18</f>
        <v>0</v>
      </c>
      <c r="M233" s="305"/>
      <c r="N233" s="305"/>
      <c r="O233" s="305"/>
      <c r="P233" s="305"/>
      <c r="Q233" s="305"/>
      <c r="R233" s="306"/>
      <c r="S233" s="522">
        <f t="shared" si="293"/>
        <v>33781580</v>
      </c>
      <c r="T233" s="523">
        <f t="shared" si="294"/>
        <v>0</v>
      </c>
      <c r="U233" s="524">
        <f t="shared" si="295"/>
        <v>0</v>
      </c>
      <c r="V233" s="241"/>
      <c r="W233" s="241"/>
      <c r="X233" s="241"/>
      <c r="AB233" s="241"/>
      <c r="AC233" s="241"/>
      <c r="AD233" s="241"/>
      <c r="AE233" s="241"/>
      <c r="AF233" s="241"/>
      <c r="AG233" s="241"/>
      <c r="AH233" s="241"/>
      <c r="AI233" s="241"/>
      <c r="AJ233" s="241"/>
      <c r="AK233" s="241"/>
      <c r="AL233" s="241"/>
      <c r="AM233" s="241"/>
      <c r="AN233" s="241"/>
      <c r="AO233" s="241"/>
      <c r="AP233" s="241"/>
      <c r="AQ233" s="241"/>
    </row>
    <row r="234" spans="1:43" x14ac:dyDescent="0.25">
      <c r="A234" s="291">
        <v>6</v>
      </c>
      <c r="B234" s="286" t="s">
        <v>98</v>
      </c>
      <c r="C234" s="309" t="s">
        <v>150</v>
      </c>
      <c r="D234" s="304">
        <f>[1]KIADÁS!$CF$2882+[1]KIADÁS!$CI$2882</f>
        <v>0</v>
      </c>
      <c r="E234" s="305">
        <f>[1]KIADÁS!$CG$2882+[1]KIADÁS!$CJ$2882</f>
        <v>0</v>
      </c>
      <c r="F234" s="305">
        <f>[1]KIADÁS!$CH$2882+[1]KIADÁS!$CK$2882</f>
        <v>0</v>
      </c>
      <c r="G234" s="305">
        <f>[1]KIADÁS!$CF$2921+[1]KIADÁS!$CI$2921</f>
        <v>0</v>
      </c>
      <c r="H234" s="305">
        <f>[1]KIADÁS!$CG$2921+[1]KIADÁS!$CJ$2921</f>
        <v>0</v>
      </c>
      <c r="I234" s="305">
        <f>[1]KIADÁS!$CH$2921+[1]KIADÁS!$CK$2921</f>
        <v>0</v>
      </c>
      <c r="J234" s="305">
        <f>[1]KIADÁS!$CF$2999+[1]KIADÁS!$CI$2999</f>
        <v>0</v>
      </c>
      <c r="K234" s="305">
        <f>[1]KIADÁS!$CG$2999+[1]KIADÁS!$CJ$2999</f>
        <v>0</v>
      </c>
      <c r="L234" s="305">
        <f>[1]KIADÁS!$CH$2999+[1]KIADÁS!$CK$2999</f>
        <v>0</v>
      </c>
      <c r="M234" s="305"/>
      <c r="N234" s="305"/>
      <c r="O234" s="305"/>
      <c r="P234" s="305"/>
      <c r="Q234" s="305"/>
      <c r="R234" s="306"/>
      <c r="S234" s="522">
        <f t="shared" si="293"/>
        <v>0</v>
      </c>
      <c r="T234" s="523">
        <f t="shared" si="294"/>
        <v>300000</v>
      </c>
      <c r="U234" s="524">
        <f t="shared" si="295"/>
        <v>0</v>
      </c>
      <c r="V234" s="241"/>
      <c r="W234" s="241"/>
      <c r="X234" s="241"/>
      <c r="AB234" s="241"/>
      <c r="AC234" s="241"/>
      <c r="AD234" s="241"/>
      <c r="AE234" s="241"/>
      <c r="AF234" s="241"/>
      <c r="AG234" s="241"/>
      <c r="AH234" s="241"/>
      <c r="AI234" s="241"/>
      <c r="AJ234" s="241"/>
      <c r="AK234" s="241"/>
      <c r="AL234" s="241"/>
      <c r="AM234" s="241"/>
      <c r="AN234" s="241"/>
      <c r="AO234" s="241"/>
      <c r="AP234" s="241"/>
      <c r="AQ234" s="241"/>
    </row>
    <row r="235" spans="1:43" x14ac:dyDescent="0.25">
      <c r="A235" s="292"/>
      <c r="B235" s="288" t="s">
        <v>59</v>
      </c>
      <c r="C235" s="310"/>
      <c r="D235" s="311">
        <f>SUM(D229:D233)</f>
        <v>0</v>
      </c>
      <c r="E235" s="312">
        <f t="shared" ref="E235:F235" si="296">SUM(E229:E233)</f>
        <v>0</v>
      </c>
      <c r="F235" s="312">
        <f t="shared" si="296"/>
        <v>0</v>
      </c>
      <c r="G235" s="312">
        <f>SUM(G229:G233)</f>
        <v>0</v>
      </c>
      <c r="H235" s="312">
        <f t="shared" ref="H235:I235" si="297">SUM(H229:H233)</f>
        <v>0</v>
      </c>
      <c r="I235" s="312">
        <f t="shared" si="297"/>
        <v>0</v>
      </c>
      <c r="J235" s="312">
        <f>SUM(J229:J233)</f>
        <v>0</v>
      </c>
      <c r="K235" s="312">
        <f t="shared" ref="K235:L235" si="298">SUM(K229:K233)</f>
        <v>0</v>
      </c>
      <c r="L235" s="312">
        <f t="shared" si="298"/>
        <v>0</v>
      </c>
      <c r="M235" s="312"/>
      <c r="N235" s="312"/>
      <c r="O235" s="312"/>
      <c r="P235" s="312"/>
      <c r="Q235" s="312"/>
      <c r="R235" s="313"/>
      <c r="S235" s="522">
        <f t="shared" si="293"/>
        <v>372748611</v>
      </c>
      <c r="T235" s="523">
        <f t="shared" si="294"/>
        <v>13760634</v>
      </c>
      <c r="U235" s="524">
        <f t="shared" si="295"/>
        <v>0</v>
      </c>
      <c r="V235" s="241"/>
      <c r="W235" s="241"/>
      <c r="X235" s="241"/>
      <c r="AB235" s="241"/>
      <c r="AC235" s="241"/>
      <c r="AD235" s="241"/>
      <c r="AE235" s="241"/>
      <c r="AF235" s="241"/>
      <c r="AG235" s="241"/>
      <c r="AH235" s="241"/>
      <c r="AI235" s="241"/>
      <c r="AJ235" s="241"/>
      <c r="AK235" s="241"/>
      <c r="AL235" s="241"/>
      <c r="AM235" s="241"/>
      <c r="AN235" s="241"/>
      <c r="AO235" s="241"/>
      <c r="AP235" s="241"/>
      <c r="AQ235" s="241"/>
    </row>
    <row r="236" spans="1:43" ht="23.25" x14ac:dyDescent="0.25">
      <c r="A236" s="291" t="s">
        <v>82</v>
      </c>
      <c r="B236" s="286" t="s">
        <v>62</v>
      </c>
      <c r="C236" s="303"/>
      <c r="D236" s="1144"/>
      <c r="E236" s="1142"/>
      <c r="F236" s="1142"/>
      <c r="G236" s="1142"/>
      <c r="H236" s="1142"/>
      <c r="I236" s="1142"/>
      <c r="J236" s="1142"/>
      <c r="K236" s="1142"/>
      <c r="L236" s="1142"/>
      <c r="M236" s="1142"/>
      <c r="N236" s="1142"/>
      <c r="O236" s="1142"/>
      <c r="P236" s="1142"/>
      <c r="Q236" s="1142"/>
      <c r="R236" s="1173"/>
      <c r="S236" s="1169"/>
      <c r="T236" s="1170"/>
      <c r="U236" s="1177"/>
      <c r="V236" s="241"/>
      <c r="W236" s="241"/>
      <c r="X236" s="241"/>
      <c r="AB236" s="241"/>
      <c r="AC236" s="241"/>
      <c r="AD236" s="241"/>
      <c r="AE236" s="241"/>
      <c r="AF236" s="241"/>
      <c r="AG236" s="241"/>
      <c r="AH236" s="241"/>
      <c r="AI236" s="241"/>
      <c r="AJ236" s="241"/>
      <c r="AK236" s="241"/>
      <c r="AL236" s="241"/>
      <c r="AM236" s="241"/>
      <c r="AN236" s="241"/>
      <c r="AO236" s="241"/>
      <c r="AP236" s="241"/>
      <c r="AQ236" s="241"/>
    </row>
    <row r="237" spans="1:43" x14ac:dyDescent="0.25">
      <c r="A237" s="291">
        <v>7</v>
      </c>
      <c r="B237" s="286" t="s">
        <v>64</v>
      </c>
      <c r="C237" s="303" t="s">
        <v>151</v>
      </c>
      <c r="D237" s="304">
        <f>[1]KIADÁS!$CO$2882</f>
        <v>0</v>
      </c>
      <c r="E237" s="305">
        <f>[1]KIADÁS!$CP$2882</f>
        <v>0</v>
      </c>
      <c r="F237" s="305">
        <f>[1]KIADÁS!$CQ$2882</f>
        <v>0</v>
      </c>
      <c r="G237" s="305">
        <f>[1]KIADÁS!$CO$2921</f>
        <v>0</v>
      </c>
      <c r="H237" s="305">
        <f>[1]KIADÁS!$CP$2921</f>
        <v>0</v>
      </c>
      <c r="I237" s="305">
        <f>[1]KIADÁS!$CQ$2921</f>
        <v>0</v>
      </c>
      <c r="J237" s="305">
        <f>[1]KIADÁS!$CO$2999</f>
        <v>0</v>
      </c>
      <c r="K237" s="305">
        <f>[1]KIADÁS!$CP$2999</f>
        <v>0</v>
      </c>
      <c r="L237" s="305">
        <f>[1]KIADÁS!$CQ$2999</f>
        <v>0</v>
      </c>
      <c r="M237" s="305"/>
      <c r="N237" s="305"/>
      <c r="O237" s="305"/>
      <c r="P237" s="305"/>
      <c r="Q237" s="305"/>
      <c r="R237" s="306"/>
      <c r="S237" s="522">
        <f t="shared" ref="S237" si="299">SUM(D21,G21,J21,M21,P21,S21,D45,G45,J45,M45,P45,S45,D69,G69,J69,M69,P69,S69,D93,G93,J93,M93,P93,S93,D117,G117,J117,M117,P117,S117,D141,G141,J141,M141,P141,S141,D165,G165,J165,M165,P165,S165,D189,G189,J189,M189,P189,S189,D213,G213,J213,M213,P213,S213,D237,G237,J237,M237,P237)-G117</f>
        <v>0</v>
      </c>
      <c r="T237" s="523">
        <f t="shared" ref="T237" si="300">SUM(E21,H21,K21,N21,Q21,T21,E45,H45,K45,N45,Q45,T45,E69,H69,K69,N69,Q69,T69,E93,H93,K93,N93,Q93,T93,E117,H117,K117,N117,Q117,T117,E141,H141,K141,N141,Q141,T141,E165,H165,K165,N165,Q165,T165,E189,H189,K189,N189,Q189,T189,E213,H213,K213,N213,Q213,T213,E237,H237,K237,N237,Q237)-H117</f>
        <v>35023513.549999997</v>
      </c>
      <c r="U237" s="524">
        <f t="shared" ref="U237" si="301">SUM(F21,I21,L21,O21,R21,U21,F45,I45,L45,O45,R45,U45,F69,I69,L69,O69,R69,U69,F93,I93,L93,O93,R93,U93,F117,I117,L117,O117,R117,U117,F141,I141,L141,O141,R141,U141,F165,I165,L165,O165,R165,U165,F189,I189,L189,O189,R189,U189,F213,I213,L213,O213,R213,U213,F237,I237,L237,O237,R237)-I117</f>
        <v>0</v>
      </c>
      <c r="V237" s="241"/>
      <c r="W237" s="241"/>
      <c r="X237" s="241"/>
      <c r="AB237" s="241"/>
      <c r="AC237" s="241"/>
      <c r="AD237" s="241"/>
      <c r="AE237" s="241"/>
      <c r="AF237" s="241"/>
      <c r="AG237" s="241"/>
      <c r="AH237" s="241"/>
      <c r="AI237" s="241"/>
      <c r="AJ237" s="241"/>
      <c r="AK237" s="241"/>
      <c r="AL237" s="241"/>
      <c r="AM237" s="241"/>
      <c r="AN237" s="241"/>
      <c r="AO237" s="241"/>
      <c r="AP237" s="241"/>
      <c r="AQ237" s="241"/>
    </row>
    <row r="238" spans="1:43" x14ac:dyDescent="0.25">
      <c r="A238" s="291">
        <v>8</v>
      </c>
      <c r="B238" s="286" t="s">
        <v>65</v>
      </c>
      <c r="C238" s="303" t="s">
        <v>152</v>
      </c>
      <c r="D238" s="304">
        <f>[1]KIADÁS!$CR$2882</f>
        <v>0</v>
      </c>
      <c r="E238" s="305">
        <f>[1]KIADÁS!$CS$2882</f>
        <v>0</v>
      </c>
      <c r="F238" s="305">
        <f>[1]KIADÁS!$CT$2882</f>
        <v>0</v>
      </c>
      <c r="G238" s="305">
        <f>[1]KIADÁS!$CR$2921</f>
        <v>0</v>
      </c>
      <c r="H238" s="305">
        <f>[1]KIADÁS!$CS$2921</f>
        <v>0</v>
      </c>
      <c r="I238" s="305">
        <f>[1]KIADÁS!$CT$2921</f>
        <v>0</v>
      </c>
      <c r="J238" s="305">
        <f>[1]KIADÁS!$CR$2999</f>
        <v>0</v>
      </c>
      <c r="K238" s="305">
        <f>[1]KIADÁS!$CS$2999</f>
        <v>0</v>
      </c>
      <c r="L238" s="305">
        <f>[1]KIADÁS!$CT$2999</f>
        <v>0</v>
      </c>
      <c r="M238" s="305"/>
      <c r="N238" s="305"/>
      <c r="O238" s="305"/>
      <c r="P238" s="305"/>
      <c r="Q238" s="305"/>
      <c r="R238" s="306"/>
      <c r="S238" s="522">
        <f t="shared" ref="S238:S241" si="302">SUM(D22,G22,J22,M22,P22,S22,D46,G46,J46,M46,P46,S46,D70,G70,J70,M70,P70,S70,D94,G94,J94,M94,P94,S94,D118,G118,J118,M118,P118,S118,D142,G142,J142,M142,P142,S142,D166,G166,J166,M166,P166,S166,D190,G190,J190,M190,P190,S190,D214,G214,J214,M214,P214,S214,D238,G238,J238,M238,P238)-G118</f>
        <v>0</v>
      </c>
      <c r="T238" s="523">
        <f t="shared" ref="T238:T241" si="303">SUM(E22,H22,K22,N22,Q22,T22,E46,H46,K46,N46,Q46,T46,E70,H70,K70,N70,Q70,T70,E94,H94,K94,N94,Q94,T94,E118,H118,K118,N118,Q118,T118,E142,H142,K142,N142,Q142,T142,E166,H166,K166,N166,Q166,T166,E190,H190,K190,N190,Q190,T190,E214,H214,K214,N214,Q214,T214,E238,H238,K238,N238,Q238)-H118</f>
        <v>2968582</v>
      </c>
      <c r="U238" s="524">
        <f t="shared" ref="U238:U241" si="304">SUM(F22,I22,L22,O22,R22,U22,F46,I46,L46,O46,R46,U46,F70,I70,L70,O70,R70,U70,F94,I94,L94,O94,R94,U94,F118,I118,L118,O118,R118,U118,F142,I142,L142,O142,R142,U142,F166,I166,L166,O166,R166,U166,F190,I190,L190,O190,R190,U190,F214,I214,L214,O214,R214,U214,F238,I238,L238,O238,R238)-I118</f>
        <v>0</v>
      </c>
      <c r="V238" s="241"/>
      <c r="W238" s="241"/>
      <c r="X238" s="241"/>
      <c r="AB238" s="241"/>
      <c r="AC238" s="241"/>
      <c r="AD238" s="241"/>
      <c r="AE238" s="241"/>
      <c r="AF238" s="241"/>
      <c r="AG238" s="241"/>
      <c r="AH238" s="241"/>
      <c r="AI238" s="241"/>
      <c r="AJ238" s="241"/>
      <c r="AK238" s="241"/>
      <c r="AL238" s="241"/>
      <c r="AM238" s="241"/>
      <c r="AN238" s="241"/>
      <c r="AO238" s="241"/>
      <c r="AP238" s="241"/>
      <c r="AQ238" s="241"/>
    </row>
    <row r="239" spans="1:43" x14ac:dyDescent="0.25">
      <c r="A239" s="291">
        <v>9</v>
      </c>
      <c r="B239" s="286" t="s">
        <v>66</v>
      </c>
      <c r="C239" s="303" t="s">
        <v>153</v>
      </c>
      <c r="D239" s="304">
        <f>[1]KIADÁS!$CU$2882</f>
        <v>0</v>
      </c>
      <c r="E239" s="305">
        <f>[1]KIADÁS!$CV$2882</f>
        <v>0</v>
      </c>
      <c r="F239" s="305">
        <f>[1]KIADÁS!$CW$2882</f>
        <v>0</v>
      </c>
      <c r="G239" s="305">
        <f>[1]KIADÁS!$CU$2921</f>
        <v>0</v>
      </c>
      <c r="H239" s="305">
        <f>[1]KIADÁS!$CV$2921</f>
        <v>0</v>
      </c>
      <c r="I239" s="305">
        <f>[1]KIADÁS!$CW$2921</f>
        <v>0</v>
      </c>
      <c r="J239" s="305">
        <f>[1]KIADÁS!$CU$2999</f>
        <v>0</v>
      </c>
      <c r="K239" s="305">
        <f>[1]KIADÁS!$CV$2999</f>
        <v>0</v>
      </c>
      <c r="L239" s="305">
        <f>[1]KIADÁS!$CW$2999</f>
        <v>0</v>
      </c>
      <c r="M239" s="305"/>
      <c r="N239" s="305"/>
      <c r="O239" s="305"/>
      <c r="P239" s="305"/>
      <c r="Q239" s="305"/>
      <c r="R239" s="306"/>
      <c r="S239" s="522">
        <f t="shared" si="302"/>
        <v>5000000</v>
      </c>
      <c r="T239" s="523">
        <f t="shared" si="303"/>
        <v>0</v>
      </c>
      <c r="U239" s="524">
        <f t="shared" si="304"/>
        <v>0</v>
      </c>
      <c r="V239" s="241"/>
      <c r="W239" s="241"/>
      <c r="X239" s="241"/>
      <c r="AB239" s="241"/>
      <c r="AC239" s="241"/>
      <c r="AD239" s="241"/>
      <c r="AE239" s="241"/>
      <c r="AF239" s="241"/>
      <c r="AG239" s="241"/>
      <c r="AH239" s="241"/>
      <c r="AI239" s="241"/>
      <c r="AJ239" s="241"/>
      <c r="AK239" s="241"/>
      <c r="AL239" s="241"/>
      <c r="AM239" s="241"/>
      <c r="AN239" s="241"/>
      <c r="AO239" s="241"/>
      <c r="AP239" s="241"/>
      <c r="AQ239" s="241"/>
    </row>
    <row r="240" spans="1:43" x14ac:dyDescent="0.25">
      <c r="A240" s="291">
        <v>10</v>
      </c>
      <c r="B240" s="286" t="s">
        <v>15</v>
      </c>
      <c r="C240" s="303" t="s">
        <v>150</v>
      </c>
      <c r="D240" s="304">
        <f>[1]KIADÁS!$CL$2882</f>
        <v>0</v>
      </c>
      <c r="E240" s="305">
        <f>[1]KIADÁS!$CM$2882</f>
        <v>0</v>
      </c>
      <c r="F240" s="305">
        <f>[1]KIADÁS!$CN$2882</f>
        <v>0</v>
      </c>
      <c r="G240" s="305">
        <f>[1]KIADÁS!$CL$2921</f>
        <v>0</v>
      </c>
      <c r="H240" s="305">
        <f>[1]KIADÁS!$CM$2921</f>
        <v>0</v>
      </c>
      <c r="I240" s="305">
        <f>[1]KIADÁS!$CN$2921</f>
        <v>0</v>
      </c>
      <c r="J240" s="305">
        <f>[1]KIADÁS!$CL$2999</f>
        <v>0</v>
      </c>
      <c r="K240" s="305">
        <f>[1]KIADÁS!$CM$2999</f>
        <v>0</v>
      </c>
      <c r="L240" s="305">
        <f>[1]KIADÁS!$CN$2999</f>
        <v>0</v>
      </c>
      <c r="M240" s="305"/>
      <c r="N240" s="305"/>
      <c r="O240" s="305"/>
      <c r="P240" s="305"/>
      <c r="Q240" s="305"/>
      <c r="R240" s="306"/>
      <c r="S240" s="522">
        <f t="shared" si="302"/>
        <v>14528000</v>
      </c>
      <c r="T240" s="523">
        <f t="shared" si="303"/>
        <v>100702739</v>
      </c>
      <c r="U240" s="524">
        <f t="shared" si="304"/>
        <v>0</v>
      </c>
      <c r="V240" s="241"/>
      <c r="W240" s="241"/>
      <c r="X240" s="241"/>
      <c r="AB240" s="241"/>
      <c r="AC240" s="241"/>
      <c r="AD240" s="241"/>
      <c r="AE240" s="241"/>
      <c r="AF240" s="241"/>
      <c r="AG240" s="241"/>
      <c r="AH240" s="241"/>
      <c r="AI240" s="241"/>
      <c r="AJ240" s="241"/>
      <c r="AK240" s="241"/>
      <c r="AL240" s="241"/>
      <c r="AM240" s="241"/>
      <c r="AN240" s="241"/>
      <c r="AO240" s="241"/>
      <c r="AP240" s="241"/>
      <c r="AQ240" s="241"/>
    </row>
    <row r="241" spans="1:44" x14ac:dyDescent="0.25">
      <c r="A241" s="292"/>
      <c r="B241" s="288" t="s">
        <v>67</v>
      </c>
      <c r="C241" s="310"/>
      <c r="D241" s="311">
        <f>SUM(D237,D238,D239,D240)</f>
        <v>0</v>
      </c>
      <c r="E241" s="312">
        <f t="shared" ref="E241:F241" si="305">SUM(E237,E238,E239,E240)</f>
        <v>0</v>
      </c>
      <c r="F241" s="312">
        <f t="shared" si="305"/>
        <v>0</v>
      </c>
      <c r="G241" s="312">
        <f>SUM(G237,G238,G239,G240)</f>
        <v>0</v>
      </c>
      <c r="H241" s="312">
        <f t="shared" ref="H241:I241" si="306">SUM(H237,H238,H239,H240)</f>
        <v>0</v>
      </c>
      <c r="I241" s="312">
        <f t="shared" si="306"/>
        <v>0</v>
      </c>
      <c r="J241" s="312">
        <f>SUM(J237,J238,J239,J240)</f>
        <v>0</v>
      </c>
      <c r="K241" s="312">
        <f t="shared" ref="K241:L241" si="307">SUM(K237,K238,K239,K240)</f>
        <v>0</v>
      </c>
      <c r="L241" s="312">
        <f t="shared" si="307"/>
        <v>0</v>
      </c>
      <c r="M241" s="312"/>
      <c r="N241" s="312"/>
      <c r="O241" s="312"/>
      <c r="P241" s="312"/>
      <c r="Q241" s="312"/>
      <c r="R241" s="313"/>
      <c r="S241" s="522">
        <f t="shared" si="302"/>
        <v>19528000</v>
      </c>
      <c r="T241" s="523">
        <f t="shared" si="303"/>
        <v>138694834.55000001</v>
      </c>
      <c r="U241" s="524">
        <f t="shared" si="304"/>
        <v>0</v>
      </c>
      <c r="V241" s="241"/>
      <c r="W241" s="241"/>
      <c r="X241" s="241"/>
      <c r="AB241" s="241"/>
      <c r="AC241" s="241"/>
      <c r="AD241" s="241"/>
      <c r="AE241" s="241"/>
      <c r="AF241" s="241"/>
      <c r="AG241" s="241"/>
      <c r="AH241" s="241"/>
      <c r="AI241" s="241"/>
      <c r="AJ241" s="241"/>
      <c r="AK241" s="241"/>
      <c r="AL241" s="241"/>
      <c r="AM241" s="241"/>
      <c r="AN241" s="241"/>
      <c r="AO241" s="241"/>
      <c r="AP241" s="241"/>
      <c r="AQ241" s="241"/>
    </row>
    <row r="242" spans="1:44" ht="23.25" x14ac:dyDescent="0.25">
      <c r="A242" s="291" t="s">
        <v>83</v>
      </c>
      <c r="B242" s="286" t="s">
        <v>84</v>
      </c>
      <c r="C242" s="302"/>
      <c r="D242" s="1144"/>
      <c r="E242" s="1142"/>
      <c r="F242" s="1142"/>
      <c r="G242" s="1142"/>
      <c r="H242" s="1142"/>
      <c r="I242" s="1142"/>
      <c r="J242" s="1142"/>
      <c r="K242" s="1142"/>
      <c r="L242" s="1142"/>
      <c r="M242" s="1142"/>
      <c r="N242" s="1142"/>
      <c r="O242" s="1142"/>
      <c r="P242" s="1142"/>
      <c r="Q242" s="1142"/>
      <c r="R242" s="1173"/>
      <c r="S242" s="1169"/>
      <c r="T242" s="1170"/>
      <c r="U242" s="1177"/>
      <c r="V242" s="241"/>
      <c r="W242" s="241"/>
      <c r="X242" s="241"/>
      <c r="AB242" s="241"/>
      <c r="AC242" s="241"/>
      <c r="AD242" s="241"/>
      <c r="AE242" s="241"/>
      <c r="AF242" s="241"/>
      <c r="AG242" s="241"/>
      <c r="AH242" s="241"/>
      <c r="AI242" s="241"/>
      <c r="AJ242" s="241"/>
      <c r="AK242" s="241"/>
      <c r="AL242" s="241"/>
      <c r="AM242" s="241"/>
      <c r="AN242" s="241"/>
      <c r="AO242" s="241"/>
      <c r="AP242" s="241"/>
      <c r="AQ242" s="241"/>
    </row>
    <row r="243" spans="1:44" x14ac:dyDescent="0.25">
      <c r="A243" s="291">
        <v>11</v>
      </c>
      <c r="B243" s="286" t="s">
        <v>162</v>
      </c>
      <c r="C243" s="303" t="s">
        <v>140</v>
      </c>
      <c r="D243" s="304">
        <f>[1]KIADÁS!$EE$2882</f>
        <v>0</v>
      </c>
      <c r="E243" s="305">
        <f>[1]KIADÁS!$EF$2882</f>
        <v>0</v>
      </c>
      <c r="F243" s="305">
        <f>[1]KIADÁS!$EG$2882</f>
        <v>0</v>
      </c>
      <c r="G243" s="305">
        <f>[1]KIADÁS!$EE$2921</f>
        <v>0</v>
      </c>
      <c r="H243" s="305">
        <f>[1]KIADÁS!$EF$2921</f>
        <v>0</v>
      </c>
      <c r="I243" s="305">
        <f>[1]KIADÁS!$EG$2921</f>
        <v>0</v>
      </c>
      <c r="J243" s="305">
        <f>[1]KIADÁS!$EE$2999</f>
        <v>0</v>
      </c>
      <c r="K243" s="305">
        <f>[1]KIADÁS!$EF$2999</f>
        <v>0</v>
      </c>
      <c r="L243" s="305">
        <f>[1]KIADÁS!$EG$2999</f>
        <v>0</v>
      </c>
      <c r="M243" s="305"/>
      <c r="N243" s="305"/>
      <c r="O243" s="305"/>
      <c r="P243" s="305"/>
      <c r="Q243" s="305"/>
      <c r="R243" s="306"/>
      <c r="S243" s="522">
        <f t="shared" ref="S243" si="308">SUM(D27,G27,J27,M27,P27,S27,D51,G51,J51,M51,P51,S51,D75,G75,J75,M75,P75,S75,D99,G99,J99,M99,P99,S99,D123,G123,J123,M123,P123,S123,D147,G147,J147,M147,P147,S147,D171,G171,J171,M171,P171,S171,D195,G195,J195,M195,P195,S195,D219,G219,J219,M219,P219,S219,D243,G243,J243,M243,P243)-G123</f>
        <v>0</v>
      </c>
      <c r="T243" s="523">
        <f t="shared" ref="T243" si="309">SUM(E27,H27,K27,N27,Q27,T27,E51,H51,K51,N51,Q51,T51,E75,H75,K75,N75,Q75,T75,E99,H99,K99,N99,Q99,T99,E123,H123,K123,N123,Q123,T123,E147,H147,K147,N147,Q147,T147,E171,H171,K171,N171,Q171,T171,E195,H195,K195,N195,Q195,T195,E219,H219,K219,N219,Q219,T219,E243,H243,K243,N243,Q243)-H123</f>
        <v>0</v>
      </c>
      <c r="U243" s="524">
        <f t="shared" ref="U243" si="310">SUM(F27,I27,L27,O27,R27,U27,F51,I51,L51,O51,R51,U51,F75,I75,L75,O75,R75,U75,F99,I99,L99,O99,R99,U99,F123,I123,L123,O123,R123,U123,F147,I147,L147,O147,R147,U147,F171,I171,L171,O171,R171,U171,F195,I195,L195,O195,R195,U195,F219,I219,L219,O219,R219,U219,F243,I243,L243,O243,R243)-I123</f>
        <v>0</v>
      </c>
      <c r="V243" s="241"/>
      <c r="W243" s="241"/>
      <c r="X243" s="241"/>
      <c r="AB243" s="241"/>
      <c r="AC243" s="241"/>
      <c r="AD243" s="241"/>
      <c r="AE243" s="241"/>
      <c r="AF243" s="241"/>
      <c r="AG243" s="241"/>
      <c r="AH243" s="241"/>
      <c r="AI243" s="241"/>
      <c r="AJ243" s="241"/>
      <c r="AK243" s="241"/>
      <c r="AL243" s="241"/>
      <c r="AM243" s="241"/>
      <c r="AN243" s="241"/>
      <c r="AO243" s="241"/>
      <c r="AP243" s="241"/>
      <c r="AQ243" s="241"/>
    </row>
    <row r="244" spans="1:44" x14ac:dyDescent="0.25">
      <c r="A244" s="291">
        <v>12</v>
      </c>
      <c r="B244" s="286" t="s">
        <v>76</v>
      </c>
      <c r="C244" s="303" t="s">
        <v>141</v>
      </c>
      <c r="D244" s="304">
        <f>[1]KIADÁS!$EB$2882</f>
        <v>0</v>
      </c>
      <c r="E244" s="305">
        <f>[1]KIADÁS!$EC$2882</f>
        <v>0</v>
      </c>
      <c r="F244" s="305">
        <f>[1]KIADÁS!$ED$2882</f>
        <v>0</v>
      </c>
      <c r="G244" s="305">
        <f>[1]KIADÁS!$EB$2921</f>
        <v>0</v>
      </c>
      <c r="H244" s="305">
        <f>[1]KIADÁS!$EC$2921</f>
        <v>0</v>
      </c>
      <c r="I244" s="305">
        <f>[1]KIADÁS!$ED$2921</f>
        <v>0</v>
      </c>
      <c r="J244" s="305">
        <f>[1]KIADÁS!$EB$2999</f>
        <v>0</v>
      </c>
      <c r="K244" s="305">
        <f>[1]KIADÁS!$EC$2999</f>
        <v>0</v>
      </c>
      <c r="L244" s="305">
        <f>[1]KIADÁS!$ED$2999</f>
        <v>0</v>
      </c>
      <c r="M244" s="305"/>
      <c r="N244" s="305"/>
      <c r="O244" s="305"/>
      <c r="P244" s="305"/>
      <c r="Q244" s="305"/>
      <c r="R244" s="306"/>
      <c r="S244" s="522">
        <f t="shared" ref="S244:S247" si="311">SUM(D28,G28,J28,M28,P28,S28,D52,G52,J52,M52,P52,S52,D76,G76,J76,M76,P76,S76,D100,G100,J100,M100,P100,S100,D124,G124,J124,M124,P124,S124,D148,G148,J148,M148,P148,S148,D172,G172,J172,M172,P172,S172,D196,G196,J196,M196,P196,S196,D220,G220,J220,M220,P220,S220,D244,G244,J244,M244,P244)-G124</f>
        <v>0</v>
      </c>
      <c r="T244" s="523">
        <f t="shared" ref="T244:T247" si="312">SUM(E28,H28,K28,N28,Q28,T28,E52,H52,K52,N52,Q52,T52,E76,H76,K76,N76,Q76,T76,E100,H100,K100,N100,Q100,T100,E124,H124,K124,N124,Q124,T124,E148,H148,K148,N148,Q148,T148,E172,H172,K172,N172,Q172,T172,E196,H196,K196,N196,Q196,T196,E220,H220,K220,N220,Q220,T220,E244,H244,K244,N244,Q244)-H124</f>
        <v>0</v>
      </c>
      <c r="U244" s="524">
        <f t="shared" ref="U244:U247" si="313">SUM(F28,I28,L28,O28,R28,U28,F52,I52,L52,O52,R52,U52,F76,I76,L76,O76,R76,U76,F100,I100,L100,O100,R100,U100,F124,I124,L124,O124,R124,U124,F148,I148,L148,O148,R148,U148,F172,I172,L172,O172,R172,U172,F196,I196,L196,O196,R196,U196,F220,I220,L220,O220,R220,U220,F244,I244,L244,O244,R244)-I124</f>
        <v>0</v>
      </c>
      <c r="V244" s="241"/>
      <c r="W244" s="241"/>
      <c r="X244" s="241"/>
      <c r="AB244" s="241"/>
      <c r="AC244" s="241"/>
      <c r="AD244" s="241"/>
      <c r="AE244" s="241"/>
      <c r="AF244" s="241"/>
      <c r="AG244" s="241"/>
      <c r="AH244" s="241"/>
      <c r="AI244" s="241"/>
      <c r="AJ244" s="241"/>
      <c r="AK244" s="241"/>
      <c r="AL244" s="241"/>
      <c r="AM244" s="241"/>
      <c r="AN244" s="241"/>
      <c r="AO244" s="241"/>
      <c r="AP244" s="241"/>
      <c r="AQ244" s="241"/>
    </row>
    <row r="245" spans="1:44" ht="23.25" x14ac:dyDescent="0.25">
      <c r="A245" s="291">
        <v>13</v>
      </c>
      <c r="B245" s="286" t="s">
        <v>156</v>
      </c>
      <c r="C245" s="309" t="s">
        <v>143</v>
      </c>
      <c r="D245" s="304">
        <f>[1]KIADÁS!$EK$2882</f>
        <v>0</v>
      </c>
      <c r="E245" s="305">
        <f>[1]KIADÁS!$EL$2882</f>
        <v>0</v>
      </c>
      <c r="F245" s="305">
        <f>[1]KIADÁS!$EM$2882</f>
        <v>0</v>
      </c>
      <c r="G245" s="305">
        <f>[1]KIADÁS!$EK$2921</f>
        <v>0</v>
      </c>
      <c r="H245" s="305">
        <f>[1]KIADÁS!$EL$2921</f>
        <v>0</v>
      </c>
      <c r="I245" s="305">
        <f>[1]KIADÁS!$EM$2921</f>
        <v>0</v>
      </c>
      <c r="J245" s="305">
        <f>[1]KIADÁS!$EK$2999</f>
        <v>0</v>
      </c>
      <c r="K245" s="305">
        <f>[1]KIADÁS!$EL$2999</f>
        <v>0</v>
      </c>
      <c r="L245" s="305">
        <f>[1]KIADÁS!$EM$2999</f>
        <v>0</v>
      </c>
      <c r="M245" s="305"/>
      <c r="N245" s="305"/>
      <c r="O245" s="305"/>
      <c r="P245" s="305"/>
      <c r="Q245" s="305"/>
      <c r="R245" s="306"/>
      <c r="S245" s="522">
        <f t="shared" si="311"/>
        <v>19917000</v>
      </c>
      <c r="T245" s="523">
        <f t="shared" si="312"/>
        <v>0</v>
      </c>
      <c r="U245" s="524">
        <f t="shared" si="313"/>
        <v>0</v>
      </c>
      <c r="V245" s="241"/>
      <c r="W245" s="241"/>
      <c r="X245" s="241"/>
      <c r="AB245" s="241"/>
      <c r="AC245" s="241"/>
      <c r="AD245" s="241"/>
      <c r="AE245" s="241"/>
      <c r="AF245" s="241"/>
      <c r="AG245" s="241"/>
      <c r="AH245" s="241"/>
      <c r="AI245" s="241"/>
      <c r="AJ245" s="241"/>
      <c r="AK245" s="241"/>
      <c r="AL245" s="241"/>
      <c r="AM245" s="241"/>
      <c r="AN245" s="241"/>
      <c r="AO245" s="241"/>
      <c r="AP245" s="241"/>
      <c r="AQ245" s="241"/>
    </row>
    <row r="246" spans="1:44" ht="22.5" x14ac:dyDescent="0.25">
      <c r="A246" s="292"/>
      <c r="B246" s="288" t="s">
        <v>96</v>
      </c>
      <c r="C246" s="315"/>
      <c r="D246" s="311">
        <f>SUM(D243,D244,D245)</f>
        <v>0</v>
      </c>
      <c r="E246" s="312">
        <f t="shared" ref="E246:F246" si="314">SUM(E243,E244,E245)</f>
        <v>0</v>
      </c>
      <c r="F246" s="312">
        <f t="shared" si="314"/>
        <v>0</v>
      </c>
      <c r="G246" s="312">
        <f>SUM(G243,G244,G245)</f>
        <v>0</v>
      </c>
      <c r="H246" s="312">
        <f t="shared" ref="H246:I246" si="315">SUM(H243,H244,H245)</f>
        <v>0</v>
      </c>
      <c r="I246" s="312">
        <f t="shared" si="315"/>
        <v>0</v>
      </c>
      <c r="J246" s="312">
        <f>SUM(J243,J244,J245)</f>
        <v>0</v>
      </c>
      <c r="K246" s="312">
        <f t="shared" ref="K246:L246" si="316">SUM(K243,K244,K245)</f>
        <v>0</v>
      </c>
      <c r="L246" s="312">
        <f t="shared" si="316"/>
        <v>0</v>
      </c>
      <c r="M246" s="312"/>
      <c r="N246" s="312"/>
      <c r="O246" s="312"/>
      <c r="P246" s="312"/>
      <c r="Q246" s="312"/>
      <c r="R246" s="313"/>
      <c r="S246" s="522">
        <f t="shared" si="311"/>
        <v>19917000</v>
      </c>
      <c r="T246" s="523">
        <f t="shared" si="312"/>
        <v>0</v>
      </c>
      <c r="U246" s="524">
        <f t="shared" si="313"/>
        <v>0</v>
      </c>
      <c r="V246" s="241"/>
      <c r="W246" s="241"/>
      <c r="X246" s="241"/>
      <c r="AB246" s="241"/>
      <c r="AC246" s="241"/>
      <c r="AD246" s="241"/>
      <c r="AE246" s="241"/>
      <c r="AF246" s="241"/>
      <c r="AG246" s="241"/>
      <c r="AH246" s="241"/>
      <c r="AI246" s="241"/>
      <c r="AJ246" s="241"/>
      <c r="AK246" s="241"/>
      <c r="AL246" s="241"/>
      <c r="AM246" s="241"/>
      <c r="AN246" s="241"/>
      <c r="AO246" s="241"/>
      <c r="AP246" s="241"/>
      <c r="AQ246" s="241"/>
    </row>
    <row r="247" spans="1:44" ht="23.25" thickBot="1" x14ac:dyDescent="0.3">
      <c r="A247" s="292"/>
      <c r="B247" s="288" t="s">
        <v>103</v>
      </c>
      <c r="C247" s="315"/>
      <c r="D247" s="316">
        <f>SUM(D246,D241,D235)</f>
        <v>0</v>
      </c>
      <c r="E247" s="317">
        <f t="shared" ref="E247" si="317">SUM(E246,E241,E235)</f>
        <v>0</v>
      </c>
      <c r="F247" s="317">
        <f t="shared" ref="F247" si="318">SUM(F246,F241,F235)</f>
        <v>0</v>
      </c>
      <c r="G247" s="317">
        <f t="shared" ref="G247" si="319">SUM(G246,G241,G235)</f>
        <v>0</v>
      </c>
      <c r="H247" s="317">
        <f t="shared" ref="H247" si="320">SUM(H246,H241,H235)</f>
        <v>0</v>
      </c>
      <c r="I247" s="317">
        <f t="shared" ref="I247" si="321">SUM(I246,I241,I235)</f>
        <v>0</v>
      </c>
      <c r="J247" s="317">
        <f t="shared" ref="J247" si="322">SUM(J246,J241,J235)</f>
        <v>0</v>
      </c>
      <c r="K247" s="317">
        <f t="shared" ref="K247" si="323">SUM(K246,K241,K235)</f>
        <v>0</v>
      </c>
      <c r="L247" s="317">
        <f t="shared" ref="L247" si="324">SUM(L246,L241,L235)</f>
        <v>0</v>
      </c>
      <c r="M247" s="317"/>
      <c r="N247" s="317"/>
      <c r="O247" s="317"/>
      <c r="P247" s="317"/>
      <c r="Q247" s="317"/>
      <c r="R247" s="318"/>
      <c r="S247" s="525">
        <f t="shared" si="311"/>
        <v>412193611</v>
      </c>
      <c r="T247" s="526">
        <f t="shared" si="312"/>
        <v>152455468.55000001</v>
      </c>
      <c r="U247" s="527">
        <f t="shared" si="313"/>
        <v>0</v>
      </c>
      <c r="V247" s="241"/>
      <c r="W247" s="241"/>
      <c r="X247" s="241"/>
      <c r="AB247" s="241"/>
      <c r="AC247" s="241"/>
      <c r="AD247" s="241"/>
      <c r="AE247" s="241"/>
      <c r="AF247" s="241"/>
      <c r="AG247" s="241"/>
      <c r="AH247" s="241"/>
      <c r="AI247" s="241"/>
      <c r="AJ247" s="241"/>
      <c r="AK247" s="241"/>
      <c r="AL247" s="241"/>
      <c r="AM247" s="241"/>
      <c r="AN247" s="241"/>
      <c r="AO247" s="241"/>
      <c r="AP247" s="241"/>
      <c r="AQ247" s="241"/>
    </row>
    <row r="248" spans="1:44" x14ac:dyDescent="0.25">
      <c r="C248" s="1102" t="s">
        <v>223</v>
      </c>
      <c r="D248" s="1155" t="s">
        <v>269</v>
      </c>
      <c r="E248" s="1156"/>
      <c r="F248" s="1156"/>
      <c r="G248" s="1156"/>
      <c r="H248" s="1156"/>
      <c r="I248" s="1156"/>
      <c r="J248" s="1156"/>
      <c r="K248" s="1156"/>
      <c r="L248" s="1156"/>
      <c r="M248" s="1156"/>
      <c r="N248" s="1156"/>
      <c r="O248" s="1156"/>
      <c r="P248" s="1156"/>
      <c r="Q248" s="1156"/>
      <c r="R248" s="1156"/>
      <c r="S248" s="1156"/>
      <c r="T248" s="1156"/>
      <c r="U248" s="1157"/>
      <c r="V248" s="237"/>
      <c r="AK248" s="254"/>
      <c r="AL248" s="254"/>
      <c r="AM248" s="254"/>
      <c r="AN248" s="254"/>
      <c r="AO248" s="254"/>
    </row>
    <row r="249" spans="1:44" ht="52.5" customHeight="1" x14ac:dyDescent="0.25">
      <c r="A249" s="287"/>
      <c r="B249" s="288"/>
      <c r="C249" s="1102"/>
      <c r="D249" s="1050" t="s">
        <v>197</v>
      </c>
      <c r="E249" s="1041"/>
      <c r="F249" s="1041"/>
      <c r="G249" s="1041" t="s">
        <v>272</v>
      </c>
      <c r="H249" s="1041"/>
      <c r="I249" s="1041"/>
      <c r="J249" s="1041" t="s">
        <v>273</v>
      </c>
      <c r="K249" s="1041"/>
      <c r="L249" s="1041"/>
      <c r="M249" s="1041" t="s">
        <v>274</v>
      </c>
      <c r="N249" s="1041"/>
      <c r="O249" s="1041"/>
      <c r="P249" s="1041" t="s">
        <v>275</v>
      </c>
      <c r="Q249" s="1041"/>
      <c r="R249" s="1041"/>
      <c r="S249" s="1041" t="s">
        <v>276</v>
      </c>
      <c r="T249" s="1041"/>
      <c r="U249" s="1042"/>
      <c r="V249" s="237"/>
      <c r="AP249" s="254"/>
      <c r="AQ249" s="254"/>
      <c r="AR249" s="253"/>
    </row>
    <row r="250" spans="1:44" ht="47.25" customHeight="1" x14ac:dyDescent="0.25">
      <c r="A250" s="287"/>
      <c r="B250" s="288"/>
      <c r="C250" s="297" t="s">
        <v>111</v>
      </c>
      <c r="D250" s="1050" t="s">
        <v>228</v>
      </c>
      <c r="E250" s="1041"/>
      <c r="F250" s="1041"/>
      <c r="G250" s="1041" t="s">
        <v>311</v>
      </c>
      <c r="H250" s="1041"/>
      <c r="I250" s="1041"/>
      <c r="J250" s="1041" t="s">
        <v>312</v>
      </c>
      <c r="K250" s="1041"/>
      <c r="L250" s="1041"/>
      <c r="M250" s="1041" t="s">
        <v>313</v>
      </c>
      <c r="N250" s="1041"/>
      <c r="O250" s="1041"/>
      <c r="P250" s="1041" t="s">
        <v>314</v>
      </c>
      <c r="Q250" s="1041"/>
      <c r="R250" s="1041"/>
      <c r="S250" s="1041" t="s">
        <v>315</v>
      </c>
      <c r="T250" s="1041"/>
      <c r="U250" s="1042"/>
      <c r="V250" s="237"/>
      <c r="AP250" s="254"/>
      <c r="AQ250" s="254"/>
      <c r="AR250" s="253"/>
    </row>
    <row r="251" spans="1:44" ht="60" customHeight="1" x14ac:dyDescent="0.25">
      <c r="A251" s="289" t="s">
        <v>41</v>
      </c>
      <c r="B251" s="290" t="s">
        <v>111</v>
      </c>
      <c r="C251" s="298" t="s">
        <v>117</v>
      </c>
      <c r="D251" s="512" t="s">
        <v>134</v>
      </c>
      <c r="E251" s="513" t="s">
        <v>135</v>
      </c>
      <c r="F251" s="513" t="s">
        <v>136</v>
      </c>
      <c r="G251" s="514" t="s">
        <v>134</v>
      </c>
      <c r="H251" s="514" t="s">
        <v>135</v>
      </c>
      <c r="I251" s="514" t="s">
        <v>136</v>
      </c>
      <c r="J251" s="514" t="s">
        <v>134</v>
      </c>
      <c r="K251" s="514" t="s">
        <v>135</v>
      </c>
      <c r="L251" s="514" t="s">
        <v>136</v>
      </c>
      <c r="M251" s="514" t="s">
        <v>134</v>
      </c>
      <c r="N251" s="514" t="s">
        <v>135</v>
      </c>
      <c r="O251" s="514" t="s">
        <v>136</v>
      </c>
      <c r="P251" s="514" t="s">
        <v>134</v>
      </c>
      <c r="Q251" s="514" t="s">
        <v>135</v>
      </c>
      <c r="R251" s="514" t="s">
        <v>136</v>
      </c>
      <c r="S251" s="514" t="s">
        <v>134</v>
      </c>
      <c r="T251" s="514" t="s">
        <v>135</v>
      </c>
      <c r="U251" s="515" t="s">
        <v>136</v>
      </c>
      <c r="V251" s="237"/>
      <c r="AP251" s="254"/>
      <c r="AQ251" s="254"/>
      <c r="AR251" s="253"/>
    </row>
    <row r="252" spans="1:44" ht="23.25" x14ac:dyDescent="0.25">
      <c r="A252" s="291" t="s">
        <v>53</v>
      </c>
      <c r="B252" s="286" t="s">
        <v>55</v>
      </c>
      <c r="C252" s="302"/>
      <c r="D252" s="1139"/>
      <c r="E252" s="1140"/>
      <c r="F252" s="1140"/>
      <c r="G252" s="1140"/>
      <c r="H252" s="1140"/>
      <c r="I252" s="1140"/>
      <c r="J252" s="1140"/>
      <c r="K252" s="1140"/>
      <c r="L252" s="1140"/>
      <c r="M252" s="1140"/>
      <c r="N252" s="1140"/>
      <c r="O252" s="1140"/>
      <c r="P252" s="1140"/>
      <c r="Q252" s="1140"/>
      <c r="R252" s="1140"/>
      <c r="S252" s="1140"/>
      <c r="T252" s="1140"/>
      <c r="U252" s="1141"/>
      <c r="V252" s="237"/>
      <c r="AP252" s="254"/>
      <c r="AQ252" s="254"/>
      <c r="AR252" s="253"/>
    </row>
    <row r="253" spans="1:44" x14ac:dyDescent="0.25">
      <c r="A253" s="291">
        <v>1</v>
      </c>
      <c r="B253" s="286" t="s">
        <v>2</v>
      </c>
      <c r="C253" s="303" t="s">
        <v>144</v>
      </c>
      <c r="D253" s="304">
        <f>[4]KIADÁS!$O114</f>
        <v>0</v>
      </c>
      <c r="E253" s="305">
        <f>[4]KIADÁS!$P114</f>
        <v>0</v>
      </c>
      <c r="F253" s="305">
        <f>[4]KIADÁS!$Q114</f>
        <v>0</v>
      </c>
      <c r="G253" s="305">
        <f>[4]KIADÁS!$O152</f>
        <v>105949891.5319149</v>
      </c>
      <c r="H253" s="305">
        <f>[4]KIADÁS!$P152</f>
        <v>0</v>
      </c>
      <c r="I253" s="305">
        <f>[4]KIADÁS!$Q152</f>
        <v>0</v>
      </c>
      <c r="J253" s="305">
        <f>[4]KIADÁS!$O190</f>
        <v>0</v>
      </c>
      <c r="K253" s="305">
        <f>[4]KIADÁS!$P190</f>
        <v>0</v>
      </c>
      <c r="L253" s="305">
        <f>[4]KIADÁS!$Q190</f>
        <v>0</v>
      </c>
      <c r="M253" s="305">
        <f>[4]KIADÁS!$O228</f>
        <v>6377000</v>
      </c>
      <c r="N253" s="305">
        <f>[4]KIADÁS!$P228</f>
        <v>0</v>
      </c>
      <c r="O253" s="305">
        <f>[4]KIADÁS!$Q228</f>
        <v>0</v>
      </c>
      <c r="P253" s="305">
        <f>[4]KIADÁS!$O266</f>
        <v>663000</v>
      </c>
      <c r="Q253" s="305">
        <f>[4]KIADÁS!$P266</f>
        <v>0</v>
      </c>
      <c r="R253" s="305">
        <f>[4]KIADÁS!$Q266</f>
        <v>0</v>
      </c>
      <c r="S253" s="305">
        <f>[4]KIADÁS!$O304</f>
        <v>8258000</v>
      </c>
      <c r="T253" s="305">
        <f>[4]KIADÁS!$P304</f>
        <v>0</v>
      </c>
      <c r="U253" s="307">
        <f>[4]KIADÁS!$Q304</f>
        <v>0</v>
      </c>
      <c r="V253" s="237"/>
      <c r="AP253" s="254"/>
      <c r="AQ253" s="254"/>
      <c r="AR253" s="253"/>
    </row>
    <row r="254" spans="1:44" ht="23.25" x14ac:dyDescent="0.25">
      <c r="A254" s="291">
        <v>2</v>
      </c>
      <c r="B254" s="286" t="s">
        <v>57</v>
      </c>
      <c r="C254" s="303" t="s">
        <v>145</v>
      </c>
      <c r="D254" s="304">
        <f>[4]KIADÁS!$R114</f>
        <v>0</v>
      </c>
      <c r="E254" s="305">
        <f>[4]KIADÁS!$S114</f>
        <v>0</v>
      </c>
      <c r="F254" s="305">
        <f>[4]KIADÁS!$T114</f>
        <v>0</v>
      </c>
      <c r="G254" s="305">
        <f>[4]KIADÁS!$R152</f>
        <v>18535231.468085106</v>
      </c>
      <c r="H254" s="305">
        <f>[4]KIADÁS!$S152</f>
        <v>0</v>
      </c>
      <c r="I254" s="305">
        <f>[4]KIADÁS!$T152</f>
        <v>0</v>
      </c>
      <c r="J254" s="305">
        <f>[4]KIADÁS!$R190</f>
        <v>0</v>
      </c>
      <c r="K254" s="305">
        <f>[4]KIADÁS!$S190</f>
        <v>0</v>
      </c>
      <c r="L254" s="305">
        <f>[4]KIADÁS!$T190</f>
        <v>0</v>
      </c>
      <c r="M254" s="305">
        <f>[4]KIADÁS!$R228</f>
        <v>1057000</v>
      </c>
      <c r="N254" s="305">
        <f>[4]KIADÁS!$S228</f>
        <v>0</v>
      </c>
      <c r="O254" s="305">
        <f>[4]KIADÁS!$T228</f>
        <v>0</v>
      </c>
      <c r="P254" s="305">
        <f>[4]KIADÁS!$R266</f>
        <v>116024.99999999999</v>
      </c>
      <c r="Q254" s="305">
        <f>[4]KIADÁS!$S266</f>
        <v>0</v>
      </c>
      <c r="R254" s="305">
        <f>[4]KIADÁS!$T266</f>
        <v>0</v>
      </c>
      <c r="S254" s="305">
        <f>[4]KIADÁS!$R304</f>
        <v>1445150</v>
      </c>
      <c r="T254" s="305">
        <f>[4]KIADÁS!$S304</f>
        <v>0</v>
      </c>
      <c r="U254" s="307">
        <f>[4]KIADÁS!$T304</f>
        <v>0</v>
      </c>
      <c r="V254" s="237"/>
      <c r="AP254" s="254"/>
      <c r="AQ254" s="254"/>
      <c r="AR254" s="253"/>
    </row>
    <row r="255" spans="1:44" x14ac:dyDescent="0.25">
      <c r="A255" s="291">
        <v>3</v>
      </c>
      <c r="B255" s="286" t="s">
        <v>3</v>
      </c>
      <c r="C255" s="303" t="s">
        <v>147</v>
      </c>
      <c r="D255" s="304">
        <f>[4]KIADÁS!$U114</f>
        <v>0</v>
      </c>
      <c r="E255" s="305">
        <f>[4]KIADÁS!$V114</f>
        <v>0</v>
      </c>
      <c r="F255" s="305">
        <f>[4]KIADÁS!$W114</f>
        <v>0</v>
      </c>
      <c r="G255" s="305">
        <f>[4]KIADÁS!$U152</f>
        <v>76849000</v>
      </c>
      <c r="H255" s="305">
        <f>[4]KIADÁS!$V152</f>
        <v>0</v>
      </c>
      <c r="I255" s="305">
        <f>[4]KIADÁS!$W152</f>
        <v>0</v>
      </c>
      <c r="J255" s="305">
        <f>[4]KIADÁS!$U190</f>
        <v>1378000</v>
      </c>
      <c r="K255" s="305">
        <f>[4]KIADÁS!$V190</f>
        <v>0</v>
      </c>
      <c r="L255" s="305">
        <f>[4]KIADÁS!$W190</f>
        <v>0</v>
      </c>
      <c r="M255" s="305">
        <f>[4]KIADÁS!$U228</f>
        <v>0</v>
      </c>
      <c r="N255" s="305">
        <f>[4]KIADÁS!$V228</f>
        <v>0</v>
      </c>
      <c r="O255" s="305">
        <f>[4]KIADÁS!$W228</f>
        <v>0</v>
      </c>
      <c r="P255" s="305">
        <f>[4]KIADÁS!$U266</f>
        <v>3995080</v>
      </c>
      <c r="Q255" s="305">
        <f>[4]KIADÁS!$V266</f>
        <v>0</v>
      </c>
      <c r="R255" s="305">
        <f>[4]KIADÁS!$W266</f>
        <v>0</v>
      </c>
      <c r="S255" s="305">
        <f>[4]KIADÁS!$U304</f>
        <v>344069.85</v>
      </c>
      <c r="T255" s="305">
        <f>[4]KIADÁS!$V304</f>
        <v>0</v>
      </c>
      <c r="U255" s="307">
        <f>[4]KIADÁS!$W304</f>
        <v>0</v>
      </c>
      <c r="V255" s="237"/>
      <c r="AP255" s="254"/>
      <c r="AQ255" s="254"/>
      <c r="AR255" s="253"/>
    </row>
    <row r="256" spans="1:44" x14ac:dyDescent="0.25">
      <c r="A256" s="291">
        <v>4</v>
      </c>
      <c r="B256" s="286" t="s">
        <v>51</v>
      </c>
      <c r="C256" s="303" t="s">
        <v>148</v>
      </c>
      <c r="D256" s="304">
        <f>[4]KIADÁS!$AM114</f>
        <v>0</v>
      </c>
      <c r="E256" s="305">
        <f>[4]KIADÁS!$AN114</f>
        <v>0</v>
      </c>
      <c r="F256" s="305">
        <f>[4]KIADÁS!$AO114</f>
        <v>0</v>
      </c>
      <c r="G256" s="305">
        <f>[4]KIADÁS!$AM152</f>
        <v>0</v>
      </c>
      <c r="H256" s="305">
        <f>[4]KIADÁS!$AN152</f>
        <v>0</v>
      </c>
      <c r="I256" s="305">
        <f>[4]KIADÁS!$AO152</f>
        <v>0</v>
      </c>
      <c r="J256" s="305">
        <f>[4]KIADÁS!$AM190</f>
        <v>0</v>
      </c>
      <c r="K256" s="305">
        <f>[4]KIADÁS!$AN190</f>
        <v>0</v>
      </c>
      <c r="L256" s="305">
        <f>[4]KIADÁS!$AO190</f>
        <v>0</v>
      </c>
      <c r="M256" s="305">
        <f>[4]KIADÁS!$AM228</f>
        <v>0</v>
      </c>
      <c r="N256" s="305">
        <f>[4]KIADÁS!$AN228</f>
        <v>0</v>
      </c>
      <c r="O256" s="305">
        <f>[4]KIADÁS!$AO228</f>
        <v>0</v>
      </c>
      <c r="P256" s="305">
        <f>[4]KIADÁS!$AM266</f>
        <v>0</v>
      </c>
      <c r="Q256" s="305">
        <f>[4]KIADÁS!$AN266</f>
        <v>0</v>
      </c>
      <c r="R256" s="305">
        <f>[4]KIADÁS!$AO266</f>
        <v>0</v>
      </c>
      <c r="S256" s="305">
        <f>[4]KIADÁS!$AM304</f>
        <v>0</v>
      </c>
      <c r="T256" s="305">
        <f>[4]KIADÁS!$AN304</f>
        <v>0</v>
      </c>
      <c r="U256" s="307">
        <f>[4]KIADÁS!$AO304</f>
        <v>0</v>
      </c>
      <c r="V256" s="237"/>
      <c r="AP256" s="254"/>
      <c r="AQ256" s="254"/>
      <c r="AR256" s="253"/>
    </row>
    <row r="257" spans="1:44" x14ac:dyDescent="0.25">
      <c r="A257" s="291">
        <v>5</v>
      </c>
      <c r="B257" s="286" t="s">
        <v>58</v>
      </c>
      <c r="C257" s="303" t="s">
        <v>149</v>
      </c>
      <c r="D257" s="304">
        <f>[4]KIADÁS!$BB114-$D258</f>
        <v>0</v>
      </c>
      <c r="E257" s="305">
        <f>[4]KIADÁS!$BC114-E258</f>
        <v>0</v>
      </c>
      <c r="F257" s="305">
        <f>[4]KIADÁS!$BD114-F258</f>
        <v>0</v>
      </c>
      <c r="G257" s="305">
        <f>[4]KIADÁS!$BB152-$D258</f>
        <v>0</v>
      </c>
      <c r="H257" s="305">
        <f>[4]KIADÁS!$BC152-H258</f>
        <v>0</v>
      </c>
      <c r="I257" s="305">
        <f>[4]KIADÁS!$BD152-I258</f>
        <v>0</v>
      </c>
      <c r="J257" s="305">
        <f>[4]KIADÁS!$BB190-$D258</f>
        <v>0</v>
      </c>
      <c r="K257" s="305">
        <f>[4]KIADÁS!$BC190-K258</f>
        <v>0</v>
      </c>
      <c r="L257" s="305">
        <f>[4]KIADÁS!$BD190-L258</f>
        <v>0</v>
      </c>
      <c r="M257" s="305">
        <f>[4]KIADÁS!$BB228-$D258</f>
        <v>0</v>
      </c>
      <c r="N257" s="305">
        <f>[4]KIADÁS!$BC228-N258</f>
        <v>0</v>
      </c>
      <c r="O257" s="305">
        <f>[4]KIADÁS!$BD228-O258</f>
        <v>0</v>
      </c>
      <c r="P257" s="305">
        <f>[4]KIADÁS!$BB266-$D258</f>
        <v>0</v>
      </c>
      <c r="Q257" s="305">
        <f>[4]KIADÁS!$BC266-Q258</f>
        <v>0</v>
      </c>
      <c r="R257" s="305">
        <f>[4]KIADÁS!$BD266-R258</f>
        <v>0</v>
      </c>
      <c r="S257" s="305">
        <f>[4]KIADÁS!$BB304-$D258</f>
        <v>0</v>
      </c>
      <c r="T257" s="305">
        <f>[4]KIADÁS!$BC304-T258</f>
        <v>0</v>
      </c>
      <c r="U257" s="307">
        <f>[4]KIADÁS!$BD304-U258</f>
        <v>0</v>
      </c>
      <c r="V257" s="237"/>
      <c r="AP257" s="254"/>
      <c r="AQ257" s="254"/>
      <c r="AR257" s="253"/>
    </row>
    <row r="258" spans="1:44" x14ac:dyDescent="0.25">
      <c r="A258" s="291">
        <v>6</v>
      </c>
      <c r="B258" s="286" t="s">
        <v>98</v>
      </c>
      <c r="C258" s="309" t="s">
        <v>150</v>
      </c>
      <c r="D258" s="304">
        <f>[4]KIADÁS!$CC114+[4]KIADÁS!$CF114</f>
        <v>0</v>
      </c>
      <c r="E258" s="305">
        <f>[4]KIADÁS!$CD114+[4]KIADÁS!$CG114</f>
        <v>0</v>
      </c>
      <c r="F258" s="305">
        <f>[4]KIADÁS!$CE114+[4]KIADÁS!$CH114</f>
        <v>0</v>
      </c>
      <c r="G258" s="305">
        <f>[4]KIADÁS!$CC152+[4]KIADÁS!$CF152</f>
        <v>0</v>
      </c>
      <c r="H258" s="305">
        <f>[4]KIADÁS!$CD152+[4]KIADÁS!$CG152</f>
        <v>0</v>
      </c>
      <c r="I258" s="305">
        <f>[4]KIADÁS!$CE152+[4]KIADÁS!$CH152</f>
        <v>0</v>
      </c>
      <c r="J258" s="305">
        <f>[4]KIADÁS!$CC190+[4]KIADÁS!$CF190</f>
        <v>0</v>
      </c>
      <c r="K258" s="305">
        <f>[4]KIADÁS!$CD190+[4]KIADÁS!$CG190</f>
        <v>0</v>
      </c>
      <c r="L258" s="305">
        <f>[4]KIADÁS!$CE190+[4]KIADÁS!$CH190</f>
        <v>0</v>
      </c>
      <c r="M258" s="305">
        <f>[4]KIADÁS!$CC228+[4]KIADÁS!$CF228</f>
        <v>0</v>
      </c>
      <c r="N258" s="305">
        <f>[4]KIADÁS!$CD228+[4]KIADÁS!$CG228</f>
        <v>0</v>
      </c>
      <c r="O258" s="305">
        <f>[4]KIADÁS!$CE228+[4]KIADÁS!$CH228</f>
        <v>0</v>
      </c>
      <c r="P258" s="305">
        <f>[4]KIADÁS!$CC266+[4]KIADÁS!$CF266</f>
        <v>0</v>
      </c>
      <c r="Q258" s="305">
        <f>[4]KIADÁS!$CD266+[4]KIADÁS!$CG266</f>
        <v>0</v>
      </c>
      <c r="R258" s="305">
        <f>[4]KIADÁS!$CE266+[4]KIADÁS!$CH266</f>
        <v>0</v>
      </c>
      <c r="S258" s="305">
        <f>[4]KIADÁS!$CC304+[4]KIADÁS!$CF304</f>
        <v>0</v>
      </c>
      <c r="T258" s="305">
        <f>[4]KIADÁS!$CD304+[4]KIADÁS!$CG304</f>
        <v>0</v>
      </c>
      <c r="U258" s="307">
        <f>[4]KIADÁS!$CE304+[4]KIADÁS!$CH304</f>
        <v>0</v>
      </c>
      <c r="V258" s="237"/>
      <c r="AP258" s="254"/>
      <c r="AQ258" s="254"/>
      <c r="AR258" s="253"/>
    </row>
    <row r="259" spans="1:44" x14ac:dyDescent="0.25">
      <c r="A259" s="292"/>
      <c r="B259" s="288" t="s">
        <v>59</v>
      </c>
      <c r="C259" s="310"/>
      <c r="D259" s="311">
        <f>SUM(D253:D257)</f>
        <v>0</v>
      </c>
      <c r="E259" s="312">
        <f t="shared" ref="E259:F259" si="325">SUM(E253:E257)</f>
        <v>0</v>
      </c>
      <c r="F259" s="312">
        <f t="shared" si="325"/>
        <v>0</v>
      </c>
      <c r="G259" s="312">
        <f>SUM(G253:G257)</f>
        <v>201334123</v>
      </c>
      <c r="H259" s="312">
        <f t="shared" ref="H259:I259" si="326">SUM(H253:H257)</f>
        <v>0</v>
      </c>
      <c r="I259" s="312">
        <f t="shared" si="326"/>
        <v>0</v>
      </c>
      <c r="J259" s="312">
        <f>SUM(J253:J257)</f>
        <v>1378000</v>
      </c>
      <c r="K259" s="312">
        <f t="shared" ref="K259:L259" si="327">SUM(K253:K257)</f>
        <v>0</v>
      </c>
      <c r="L259" s="312">
        <f t="shared" si="327"/>
        <v>0</v>
      </c>
      <c r="M259" s="312">
        <f>SUM(M253:M257)</f>
        <v>7434000</v>
      </c>
      <c r="N259" s="312">
        <f t="shared" ref="N259:O259" si="328">SUM(N253:N257)</f>
        <v>0</v>
      </c>
      <c r="O259" s="312">
        <f t="shared" si="328"/>
        <v>0</v>
      </c>
      <c r="P259" s="312">
        <f>SUM(P253:P257)</f>
        <v>4774105</v>
      </c>
      <c r="Q259" s="312">
        <f t="shared" ref="Q259:R259" si="329">SUM(Q253:Q257)</f>
        <v>0</v>
      </c>
      <c r="R259" s="312">
        <f t="shared" si="329"/>
        <v>0</v>
      </c>
      <c r="S259" s="312">
        <f>SUM(S253:S257)</f>
        <v>10047219.85</v>
      </c>
      <c r="T259" s="312">
        <f t="shared" ref="T259:U259" si="330">SUM(T253:T257)</f>
        <v>0</v>
      </c>
      <c r="U259" s="314">
        <f t="shared" si="330"/>
        <v>0</v>
      </c>
      <c r="V259" s="237"/>
      <c r="AP259" s="254"/>
      <c r="AQ259" s="254"/>
      <c r="AR259" s="253"/>
    </row>
    <row r="260" spans="1:44" ht="23.25" x14ac:dyDescent="0.25">
      <c r="A260" s="291" t="s">
        <v>82</v>
      </c>
      <c r="B260" s="286" t="s">
        <v>62</v>
      </c>
      <c r="C260" s="303"/>
      <c r="D260" s="1144"/>
      <c r="E260" s="1142"/>
      <c r="F260" s="1142"/>
      <c r="G260" s="1142"/>
      <c r="H260" s="1142"/>
      <c r="I260" s="1142"/>
      <c r="J260" s="1142"/>
      <c r="K260" s="1142"/>
      <c r="L260" s="1142"/>
      <c r="M260" s="1142"/>
      <c r="N260" s="1142"/>
      <c r="O260" s="1142"/>
      <c r="P260" s="1142"/>
      <c r="Q260" s="1142"/>
      <c r="R260" s="1142"/>
      <c r="S260" s="1142"/>
      <c r="T260" s="1142"/>
      <c r="U260" s="1143"/>
      <c r="V260" s="237"/>
      <c r="AP260" s="254"/>
      <c r="AQ260" s="254"/>
      <c r="AR260" s="253"/>
    </row>
    <row r="261" spans="1:44" x14ac:dyDescent="0.25">
      <c r="A261" s="291">
        <v>7</v>
      </c>
      <c r="B261" s="286" t="s">
        <v>64</v>
      </c>
      <c r="C261" s="303" t="s">
        <v>151</v>
      </c>
      <c r="D261" s="304">
        <f>[4]KIADÁS!$CL114</f>
        <v>0</v>
      </c>
      <c r="E261" s="305">
        <f>[4]KIADÁS!$CM114</f>
        <v>0</v>
      </c>
      <c r="F261" s="305">
        <f>[4]KIADÁS!$CN114</f>
        <v>0</v>
      </c>
      <c r="G261" s="305">
        <f>[4]KIADÁS!$CL152</f>
        <v>0</v>
      </c>
      <c r="H261" s="305">
        <f>[4]KIADÁS!$CM152</f>
        <v>0</v>
      </c>
      <c r="I261" s="305">
        <f>[4]KIADÁS!$CN152</f>
        <v>0</v>
      </c>
      <c r="J261" s="305">
        <f>[4]KIADÁS!$CL190</f>
        <v>0</v>
      </c>
      <c r="K261" s="305">
        <f>[4]KIADÁS!$CM190</f>
        <v>0</v>
      </c>
      <c r="L261" s="305">
        <f>[4]KIADÁS!$CN190</f>
        <v>0</v>
      </c>
      <c r="M261" s="305">
        <f>[4]KIADÁS!$CL228</f>
        <v>0</v>
      </c>
      <c r="N261" s="305">
        <f>[4]KIADÁS!$CM228</f>
        <v>0</v>
      </c>
      <c r="O261" s="305">
        <f>[4]KIADÁS!$CN228</f>
        <v>0</v>
      </c>
      <c r="P261" s="305">
        <f>[4]KIADÁS!$CL266</f>
        <v>0</v>
      </c>
      <c r="Q261" s="305">
        <f>[4]KIADÁS!$CM266</f>
        <v>0</v>
      </c>
      <c r="R261" s="305">
        <f>[4]KIADÁS!$CN266</f>
        <v>0</v>
      </c>
      <c r="S261" s="305">
        <f>[4]KIADÁS!$CL304</f>
        <v>0</v>
      </c>
      <c r="T261" s="305">
        <f>[4]KIADÁS!$CM304</f>
        <v>0</v>
      </c>
      <c r="U261" s="307">
        <f>[4]KIADÁS!$CN304</f>
        <v>0</v>
      </c>
      <c r="V261" s="237"/>
      <c r="AP261" s="254"/>
      <c r="AQ261" s="254"/>
      <c r="AR261" s="253"/>
    </row>
    <row r="262" spans="1:44" x14ac:dyDescent="0.25">
      <c r="A262" s="291">
        <v>8</v>
      </c>
      <c r="B262" s="286" t="s">
        <v>65</v>
      </c>
      <c r="C262" s="303" t="s">
        <v>152</v>
      </c>
      <c r="D262" s="304">
        <f>[4]KIADÁS!$CO114</f>
        <v>0</v>
      </c>
      <c r="E262" s="305">
        <f>[4]KIADÁS!$CP114</f>
        <v>0</v>
      </c>
      <c r="F262" s="305">
        <f>[4]KIADÁS!$CQ114</f>
        <v>0</v>
      </c>
      <c r="G262" s="305">
        <f>[4]KIADÁS!$CO152</f>
        <v>0</v>
      </c>
      <c r="H262" s="305">
        <f>[4]KIADÁS!$CP152</f>
        <v>0</v>
      </c>
      <c r="I262" s="305">
        <f>[4]KIADÁS!$CQ152</f>
        <v>0</v>
      </c>
      <c r="J262" s="305">
        <f>[4]KIADÁS!$CO190</f>
        <v>0</v>
      </c>
      <c r="K262" s="305">
        <f>[4]KIADÁS!$CP190</f>
        <v>0</v>
      </c>
      <c r="L262" s="305">
        <f>[4]KIADÁS!$CQ190</f>
        <v>0</v>
      </c>
      <c r="M262" s="305">
        <f>[4]KIADÁS!$CO228</f>
        <v>0</v>
      </c>
      <c r="N262" s="305">
        <f>[4]KIADÁS!$CP228</f>
        <v>0</v>
      </c>
      <c r="O262" s="305">
        <f>[4]KIADÁS!$CQ228</f>
        <v>0</v>
      </c>
      <c r="P262" s="305">
        <f>[4]KIADÁS!$CO266</f>
        <v>0</v>
      </c>
      <c r="Q262" s="305">
        <f>[4]KIADÁS!$CP266</f>
        <v>0</v>
      </c>
      <c r="R262" s="305">
        <f>[4]KIADÁS!$CQ266</f>
        <v>0</v>
      </c>
      <c r="S262" s="305">
        <f>[4]KIADÁS!$CO304</f>
        <v>0</v>
      </c>
      <c r="T262" s="305">
        <f>[4]KIADÁS!$CP304</f>
        <v>0</v>
      </c>
      <c r="U262" s="307">
        <f>[4]KIADÁS!$CQ304</f>
        <v>0</v>
      </c>
      <c r="V262" s="237"/>
      <c r="AP262" s="254"/>
      <c r="AQ262" s="254"/>
      <c r="AR262" s="253"/>
    </row>
    <row r="263" spans="1:44" x14ac:dyDescent="0.25">
      <c r="A263" s="291">
        <v>9</v>
      </c>
      <c r="B263" s="286" t="s">
        <v>66</v>
      </c>
      <c r="C263" s="303" t="s">
        <v>153</v>
      </c>
      <c r="D263" s="304">
        <f>[4]KIADÁS!$CR114</f>
        <v>0</v>
      </c>
      <c r="E263" s="305">
        <f>[4]KIADÁS!$CS114</f>
        <v>0</v>
      </c>
      <c r="F263" s="305">
        <f>[4]KIADÁS!$CT114</f>
        <v>0</v>
      </c>
      <c r="G263" s="305">
        <f>[4]KIADÁS!$CR152</f>
        <v>0</v>
      </c>
      <c r="H263" s="305">
        <f>[4]KIADÁS!$CS152</f>
        <v>0</v>
      </c>
      <c r="I263" s="305">
        <f>[4]KIADÁS!$CT152</f>
        <v>0</v>
      </c>
      <c r="J263" s="305">
        <f>[4]KIADÁS!$CR190</f>
        <v>0</v>
      </c>
      <c r="K263" s="305">
        <f>[4]KIADÁS!$CS190</f>
        <v>0</v>
      </c>
      <c r="L263" s="305">
        <f>[4]KIADÁS!$CT190</f>
        <v>0</v>
      </c>
      <c r="M263" s="305">
        <f>[4]KIADÁS!$CR228</f>
        <v>0</v>
      </c>
      <c r="N263" s="305">
        <f>[4]KIADÁS!$CS228</f>
        <v>0</v>
      </c>
      <c r="O263" s="305">
        <f>[4]KIADÁS!$CT228</f>
        <v>0</v>
      </c>
      <c r="P263" s="305">
        <f>[4]KIADÁS!$CR266</f>
        <v>0</v>
      </c>
      <c r="Q263" s="305">
        <f>[4]KIADÁS!$CS266</f>
        <v>0</v>
      </c>
      <c r="R263" s="305">
        <f>[4]KIADÁS!$CT266</f>
        <v>0</v>
      </c>
      <c r="S263" s="305">
        <f>[4]KIADÁS!$CR304</f>
        <v>0</v>
      </c>
      <c r="T263" s="305">
        <f>[4]KIADÁS!$CS304</f>
        <v>0</v>
      </c>
      <c r="U263" s="307">
        <f>[4]KIADÁS!$CT304</f>
        <v>0</v>
      </c>
      <c r="V263" s="237"/>
      <c r="AP263" s="254"/>
      <c r="AQ263" s="254"/>
      <c r="AR263" s="253"/>
    </row>
    <row r="264" spans="1:44" x14ac:dyDescent="0.25">
      <c r="A264" s="291">
        <v>10</v>
      </c>
      <c r="B264" s="286" t="s">
        <v>15</v>
      </c>
      <c r="C264" s="303" t="s">
        <v>150</v>
      </c>
      <c r="D264" s="304">
        <f>[4]KIADÁS!$CI114</f>
        <v>0</v>
      </c>
      <c r="E264" s="305">
        <f>[4]KIADÁS!$CJ114</f>
        <v>0</v>
      </c>
      <c r="F264" s="305">
        <f>[4]KIADÁS!$CK114</f>
        <v>0</v>
      </c>
      <c r="G264" s="305">
        <f>[4]KIADÁS!$CI152</f>
        <v>0</v>
      </c>
      <c r="H264" s="305">
        <f>[4]KIADÁS!$CJ152</f>
        <v>0</v>
      </c>
      <c r="I264" s="305">
        <f>[4]KIADÁS!$CK152</f>
        <v>0</v>
      </c>
      <c r="J264" s="305">
        <f>[4]KIADÁS!$CI190</f>
        <v>0</v>
      </c>
      <c r="K264" s="305">
        <f>[4]KIADÁS!$CJ190</f>
        <v>0</v>
      </c>
      <c r="L264" s="305">
        <f>[4]KIADÁS!$CK190</f>
        <v>0</v>
      </c>
      <c r="M264" s="305">
        <f>[4]KIADÁS!$CI228</f>
        <v>0</v>
      </c>
      <c r="N264" s="305">
        <f>[4]KIADÁS!$CJ228</f>
        <v>0</v>
      </c>
      <c r="O264" s="305">
        <f>[4]KIADÁS!$CK228</f>
        <v>0</v>
      </c>
      <c r="P264" s="305">
        <f>[4]KIADÁS!$CI266</f>
        <v>0</v>
      </c>
      <c r="Q264" s="305">
        <f>[4]KIADÁS!$CJ266</f>
        <v>0</v>
      </c>
      <c r="R264" s="305">
        <f>[4]KIADÁS!$CK266</f>
        <v>0</v>
      </c>
      <c r="S264" s="305">
        <f>[4]KIADÁS!$CI304</f>
        <v>0</v>
      </c>
      <c r="T264" s="305">
        <f>[4]KIADÁS!$CJ304</f>
        <v>0</v>
      </c>
      <c r="U264" s="307">
        <f>[4]KIADÁS!$CK304</f>
        <v>0</v>
      </c>
      <c r="V264" s="237"/>
      <c r="AP264" s="254"/>
      <c r="AQ264" s="254"/>
      <c r="AR264" s="253"/>
    </row>
    <row r="265" spans="1:44" x14ac:dyDescent="0.25">
      <c r="A265" s="292"/>
      <c r="B265" s="288" t="s">
        <v>67</v>
      </c>
      <c r="C265" s="310"/>
      <c r="D265" s="311">
        <f>SUM(D261,D262,D263,D264)</f>
        <v>0</v>
      </c>
      <c r="E265" s="312">
        <f t="shared" ref="E265:F265" si="331">SUM(E261,E262,E263,E264)</f>
        <v>0</v>
      </c>
      <c r="F265" s="312">
        <f t="shared" si="331"/>
        <v>0</v>
      </c>
      <c r="G265" s="312">
        <f>SUM(G261,G262,G263,G264)</f>
        <v>0</v>
      </c>
      <c r="H265" s="312">
        <f t="shared" ref="H265:I265" si="332">SUM(H261,H262,H263,H264)</f>
        <v>0</v>
      </c>
      <c r="I265" s="312">
        <f t="shared" si="332"/>
        <v>0</v>
      </c>
      <c r="J265" s="312">
        <f>SUM(J261,J262,J263,J264)</f>
        <v>0</v>
      </c>
      <c r="K265" s="312">
        <f t="shared" ref="K265:L265" si="333">SUM(K261,K262,K263,K264)</f>
        <v>0</v>
      </c>
      <c r="L265" s="312">
        <f t="shared" si="333"/>
        <v>0</v>
      </c>
      <c r="M265" s="312">
        <f>SUM(M261,M262,M263,M264)</f>
        <v>0</v>
      </c>
      <c r="N265" s="312">
        <f t="shared" ref="N265:O265" si="334">SUM(N261,N262,N263,N264)</f>
        <v>0</v>
      </c>
      <c r="O265" s="312">
        <f t="shared" si="334"/>
        <v>0</v>
      </c>
      <c r="P265" s="312">
        <f>SUM(P261,P262,P263,P264)</f>
        <v>0</v>
      </c>
      <c r="Q265" s="312">
        <f t="shared" ref="Q265:R265" si="335">SUM(Q261,Q262,Q263,Q264)</f>
        <v>0</v>
      </c>
      <c r="R265" s="312">
        <f t="shared" si="335"/>
        <v>0</v>
      </c>
      <c r="S265" s="312">
        <f>SUM(S261,S262,S263,S264)</f>
        <v>0</v>
      </c>
      <c r="T265" s="312">
        <f t="shared" ref="T265:U265" si="336">SUM(T261,T262,T263,T264)</f>
        <v>0</v>
      </c>
      <c r="U265" s="314">
        <f t="shared" si="336"/>
        <v>0</v>
      </c>
      <c r="V265" s="237"/>
      <c r="AP265" s="254"/>
      <c r="AQ265" s="254"/>
      <c r="AR265" s="253"/>
    </row>
    <row r="266" spans="1:44" ht="23.25" x14ac:dyDescent="0.25">
      <c r="A266" s="291" t="s">
        <v>83</v>
      </c>
      <c r="B266" s="286" t="s">
        <v>84</v>
      </c>
      <c r="C266" s="302"/>
      <c r="D266" s="1144"/>
      <c r="E266" s="1142"/>
      <c r="F266" s="1142"/>
      <c r="G266" s="1142"/>
      <c r="H266" s="1142"/>
      <c r="I266" s="1142"/>
      <c r="J266" s="1142"/>
      <c r="K266" s="1142"/>
      <c r="L266" s="1142"/>
      <c r="M266" s="1142"/>
      <c r="N266" s="1142"/>
      <c r="O266" s="1142"/>
      <c r="P266" s="1142"/>
      <c r="Q266" s="1142"/>
      <c r="R266" s="1142"/>
      <c r="S266" s="1142"/>
      <c r="T266" s="1142"/>
      <c r="U266" s="1143"/>
      <c r="V266" s="237"/>
      <c r="AP266" s="254"/>
      <c r="AQ266" s="254"/>
      <c r="AR266" s="253"/>
    </row>
    <row r="267" spans="1:44" x14ac:dyDescent="0.25">
      <c r="A267" s="291">
        <v>11</v>
      </c>
      <c r="B267" s="286" t="s">
        <v>162</v>
      </c>
      <c r="C267" s="303" t="s">
        <v>140</v>
      </c>
      <c r="D267" s="304">
        <f>[4]KIADÁS!$EB114</f>
        <v>0</v>
      </c>
      <c r="E267" s="305">
        <f>[4]KIADÁS!$EC114</f>
        <v>0</v>
      </c>
      <c r="F267" s="305">
        <f>[4]KIADÁS!$ED114</f>
        <v>0</v>
      </c>
      <c r="G267" s="305">
        <f>[4]KIADÁS!$EB152</f>
        <v>0</v>
      </c>
      <c r="H267" s="305">
        <f>[4]KIADÁS!$EC152</f>
        <v>0</v>
      </c>
      <c r="I267" s="305">
        <f>[4]KIADÁS!$ED152</f>
        <v>0</v>
      </c>
      <c r="J267" s="305">
        <f>[4]KIADÁS!$EB190</f>
        <v>0</v>
      </c>
      <c r="K267" s="305">
        <f>[4]KIADÁS!$EC190</f>
        <v>0</v>
      </c>
      <c r="L267" s="305">
        <f>[4]KIADÁS!$ED190</f>
        <v>0</v>
      </c>
      <c r="M267" s="305">
        <f>[4]KIADÁS!$EB228</f>
        <v>0</v>
      </c>
      <c r="N267" s="305">
        <f>[4]KIADÁS!$EC228</f>
        <v>0</v>
      </c>
      <c r="O267" s="305">
        <f>[4]KIADÁS!$ED228</f>
        <v>0</v>
      </c>
      <c r="P267" s="305">
        <f>[4]KIADÁS!$EB266</f>
        <v>0</v>
      </c>
      <c r="Q267" s="305">
        <f>[4]KIADÁS!$EC266</f>
        <v>0</v>
      </c>
      <c r="R267" s="305">
        <f>[4]KIADÁS!$ED266</f>
        <v>0</v>
      </c>
      <c r="S267" s="305">
        <f>[4]KIADÁS!$EB304</f>
        <v>0</v>
      </c>
      <c r="T267" s="305">
        <f>[4]KIADÁS!$EC304</f>
        <v>0</v>
      </c>
      <c r="U267" s="307">
        <f>[4]KIADÁS!$ED304</f>
        <v>0</v>
      </c>
      <c r="V267" s="237"/>
      <c r="AP267" s="254"/>
      <c r="AQ267" s="254"/>
      <c r="AR267" s="253"/>
    </row>
    <row r="268" spans="1:44" x14ac:dyDescent="0.25">
      <c r="A268" s="291">
        <v>12</v>
      </c>
      <c r="B268" s="286" t="s">
        <v>76</v>
      </c>
      <c r="C268" s="303" t="s">
        <v>141</v>
      </c>
      <c r="D268" s="304">
        <f>[4]KIADÁS!$DY114</f>
        <v>0</v>
      </c>
      <c r="E268" s="305">
        <f>[4]KIADÁS!$DZ114</f>
        <v>0</v>
      </c>
      <c r="F268" s="305">
        <f>[4]KIADÁS!$EA114</f>
        <v>0</v>
      </c>
      <c r="G268" s="305">
        <f>[4]KIADÁS!$DY152</f>
        <v>0</v>
      </c>
      <c r="H268" s="305">
        <f>[4]KIADÁS!$DZ152</f>
        <v>0</v>
      </c>
      <c r="I268" s="305">
        <f>[4]KIADÁS!$EA152</f>
        <v>0</v>
      </c>
      <c r="J268" s="305">
        <f>[4]KIADÁS!$DY190</f>
        <v>0</v>
      </c>
      <c r="K268" s="305">
        <f>[4]KIADÁS!$DZ190</f>
        <v>0</v>
      </c>
      <c r="L268" s="305">
        <f>[4]KIADÁS!$EA190</f>
        <v>0</v>
      </c>
      <c r="M268" s="305">
        <f>[4]KIADÁS!$DY228</f>
        <v>0</v>
      </c>
      <c r="N268" s="305">
        <f>[4]KIADÁS!$DZ228</f>
        <v>0</v>
      </c>
      <c r="O268" s="305">
        <f>[4]KIADÁS!$EA228</f>
        <v>0</v>
      </c>
      <c r="P268" s="305">
        <f>[4]KIADÁS!$DY266</f>
        <v>0</v>
      </c>
      <c r="Q268" s="305">
        <f>[4]KIADÁS!$DZ266</f>
        <v>0</v>
      </c>
      <c r="R268" s="305">
        <f>[4]KIADÁS!$EA266</f>
        <v>0</v>
      </c>
      <c r="S268" s="305">
        <f>[4]KIADÁS!$DY304</f>
        <v>0</v>
      </c>
      <c r="T268" s="305">
        <f>[4]KIADÁS!$DZ304</f>
        <v>0</v>
      </c>
      <c r="U268" s="307">
        <f>[4]KIADÁS!$EA304</f>
        <v>0</v>
      </c>
      <c r="V268" s="237"/>
      <c r="AP268" s="254"/>
      <c r="AQ268" s="254"/>
      <c r="AR268" s="253"/>
    </row>
    <row r="269" spans="1:44" ht="23.25" x14ac:dyDescent="0.25">
      <c r="A269" s="291">
        <v>13</v>
      </c>
      <c r="B269" s="286" t="s">
        <v>156</v>
      </c>
      <c r="C269" s="309" t="s">
        <v>143</v>
      </c>
      <c r="D269" s="304">
        <f>[4]KIADÁS!$EH114</f>
        <v>0</v>
      </c>
      <c r="E269" s="305">
        <f>[4]KIADÁS!$EI114</f>
        <v>0</v>
      </c>
      <c r="F269" s="305">
        <f>[4]KIADÁS!$EJ114</f>
        <v>0</v>
      </c>
      <c r="G269" s="305">
        <f>[4]KIADÁS!$EH152</f>
        <v>0</v>
      </c>
      <c r="H269" s="305">
        <f>[4]KIADÁS!$EI152</f>
        <v>0</v>
      </c>
      <c r="I269" s="305">
        <f>[4]KIADÁS!$EJ152</f>
        <v>0</v>
      </c>
      <c r="J269" s="305">
        <f>[4]KIADÁS!$EH190</f>
        <v>0</v>
      </c>
      <c r="K269" s="305">
        <f>[4]KIADÁS!$EI190</f>
        <v>0</v>
      </c>
      <c r="L269" s="305">
        <f>[4]KIADÁS!$EJ190</f>
        <v>0</v>
      </c>
      <c r="M269" s="305">
        <f>[4]KIADÁS!$EH228</f>
        <v>0</v>
      </c>
      <c r="N269" s="305">
        <f>[4]KIADÁS!$EI228</f>
        <v>0</v>
      </c>
      <c r="O269" s="305">
        <f>[4]KIADÁS!$EJ228</f>
        <v>0</v>
      </c>
      <c r="P269" s="305">
        <f>[4]KIADÁS!$EH266</f>
        <v>0</v>
      </c>
      <c r="Q269" s="305">
        <f>[4]KIADÁS!$EI266</f>
        <v>0</v>
      </c>
      <c r="R269" s="305">
        <f>[4]KIADÁS!$EJ266</f>
        <v>0</v>
      </c>
      <c r="S269" s="305">
        <f>[4]KIADÁS!$EH304</f>
        <v>0</v>
      </c>
      <c r="T269" s="305">
        <f>[4]KIADÁS!$EI304</f>
        <v>0</v>
      </c>
      <c r="U269" s="307">
        <f>[4]KIADÁS!$EJ304</f>
        <v>0</v>
      </c>
      <c r="V269" s="237"/>
      <c r="AP269" s="254"/>
      <c r="AQ269" s="254"/>
      <c r="AR269" s="253"/>
    </row>
    <row r="270" spans="1:44" ht="22.5" x14ac:dyDescent="0.25">
      <c r="A270" s="292"/>
      <c r="B270" s="288" t="s">
        <v>96</v>
      </c>
      <c r="C270" s="315"/>
      <c r="D270" s="311">
        <f>SUM(D267,D268,D269)</f>
        <v>0</v>
      </c>
      <c r="E270" s="312">
        <f t="shared" ref="E270:F270" si="337">SUM(E267,E268,E269)</f>
        <v>0</v>
      </c>
      <c r="F270" s="312">
        <f t="shared" si="337"/>
        <v>0</v>
      </c>
      <c r="G270" s="312">
        <f>SUM(G267,G268,G269)</f>
        <v>0</v>
      </c>
      <c r="H270" s="312">
        <f t="shared" ref="H270:I270" si="338">SUM(H267,H268,H269)</f>
        <v>0</v>
      </c>
      <c r="I270" s="312">
        <f t="shared" si="338"/>
        <v>0</v>
      </c>
      <c r="J270" s="312">
        <f>SUM(J267,J268,J269)</f>
        <v>0</v>
      </c>
      <c r="K270" s="312">
        <f t="shared" ref="K270:L270" si="339">SUM(K267,K268,K269)</f>
        <v>0</v>
      </c>
      <c r="L270" s="312">
        <f t="shared" si="339"/>
        <v>0</v>
      </c>
      <c r="M270" s="312">
        <f>SUM(M267,M268,M269)</f>
        <v>0</v>
      </c>
      <c r="N270" s="312">
        <f t="shared" ref="N270:O270" si="340">SUM(N267,N268,N269)</f>
        <v>0</v>
      </c>
      <c r="O270" s="312">
        <f t="shared" si="340"/>
        <v>0</v>
      </c>
      <c r="P270" s="312">
        <f>SUM(P267,P268,P269)</f>
        <v>0</v>
      </c>
      <c r="Q270" s="312">
        <f t="shared" ref="Q270:R270" si="341">SUM(Q267,Q268,Q269)</f>
        <v>0</v>
      </c>
      <c r="R270" s="312">
        <f t="shared" si="341"/>
        <v>0</v>
      </c>
      <c r="S270" s="312">
        <f>SUM(S267,S268,S269)</f>
        <v>0</v>
      </c>
      <c r="T270" s="312">
        <f t="shared" ref="T270:U270" si="342">SUM(T267,T268,T269)</f>
        <v>0</v>
      </c>
      <c r="U270" s="314">
        <f t="shared" si="342"/>
        <v>0</v>
      </c>
      <c r="V270" s="237"/>
      <c r="AP270" s="254"/>
      <c r="AQ270" s="254"/>
      <c r="AR270" s="253"/>
    </row>
    <row r="271" spans="1:44" ht="23.25" thickBot="1" x14ac:dyDescent="0.3">
      <c r="A271" s="292"/>
      <c r="B271" s="288" t="s">
        <v>103</v>
      </c>
      <c r="C271" s="315"/>
      <c r="D271" s="316">
        <f>SUM(D270,D265,D259)</f>
        <v>0</v>
      </c>
      <c r="E271" s="317">
        <f t="shared" ref="E271:F271" si="343">SUM(E270,E265,E259)</f>
        <v>0</v>
      </c>
      <c r="F271" s="317">
        <f t="shared" si="343"/>
        <v>0</v>
      </c>
      <c r="G271" s="317">
        <f>SUM(G270,G265,G259)</f>
        <v>201334123</v>
      </c>
      <c r="H271" s="317">
        <f t="shared" ref="H271:I271" si="344">SUM(H270,H265,H259)</f>
        <v>0</v>
      </c>
      <c r="I271" s="317">
        <f t="shared" si="344"/>
        <v>0</v>
      </c>
      <c r="J271" s="317">
        <f>SUM(J270,J265,J259)</f>
        <v>1378000</v>
      </c>
      <c r="K271" s="317">
        <f t="shared" ref="K271:L271" si="345">SUM(K270,K265,K259)</f>
        <v>0</v>
      </c>
      <c r="L271" s="317">
        <f t="shared" si="345"/>
        <v>0</v>
      </c>
      <c r="M271" s="317">
        <f>SUM(M270,M265,M259)</f>
        <v>7434000</v>
      </c>
      <c r="N271" s="317">
        <f t="shared" ref="N271:O271" si="346">SUM(N270,N265,N259)</f>
        <v>0</v>
      </c>
      <c r="O271" s="317">
        <f t="shared" si="346"/>
        <v>0</v>
      </c>
      <c r="P271" s="317">
        <f>SUM(P270,P265,P259)</f>
        <v>4774105</v>
      </c>
      <c r="Q271" s="317">
        <f t="shared" ref="Q271:R271" si="347">SUM(Q270,Q265,Q259)</f>
        <v>0</v>
      </c>
      <c r="R271" s="318">
        <f t="shared" si="347"/>
        <v>0</v>
      </c>
      <c r="S271" s="317">
        <f>SUM(S270,S265,S259)</f>
        <v>10047219.85</v>
      </c>
      <c r="T271" s="317">
        <f t="shared" ref="T271:U271" si="348">SUM(T270,T265,T259)</f>
        <v>0</v>
      </c>
      <c r="U271" s="319">
        <f t="shared" si="348"/>
        <v>0</v>
      </c>
      <c r="V271" s="237"/>
      <c r="AP271" s="254"/>
      <c r="AQ271" s="254"/>
      <c r="AR271" s="253"/>
    </row>
    <row r="272" spans="1:44" ht="15.75" thickBot="1" x14ac:dyDescent="0.3">
      <c r="C272" s="1102" t="s">
        <v>223</v>
      </c>
      <c r="D272" s="1136" t="s">
        <v>269</v>
      </c>
      <c r="E272" s="1137"/>
      <c r="F272" s="1137"/>
      <c r="G272" s="1137"/>
      <c r="H272" s="1137"/>
      <c r="I272" s="1137"/>
      <c r="J272" s="1137"/>
      <c r="K272" s="1137"/>
      <c r="L272" s="1137"/>
      <c r="M272" s="1137"/>
      <c r="N272" s="1137"/>
      <c r="O272" s="1137"/>
      <c r="P272" s="1159"/>
      <c r="Q272" s="1159"/>
      <c r="R272" s="1160"/>
      <c r="S272" s="1136" t="s">
        <v>265</v>
      </c>
      <c r="T272" s="1137"/>
      <c r="U272" s="1138"/>
      <c r="V272" s="245"/>
      <c r="W272" s="254"/>
      <c r="X272" s="254"/>
      <c r="Y272" s="254"/>
      <c r="Z272" s="254"/>
      <c r="AA272" s="254"/>
      <c r="AB272" s="254"/>
      <c r="AC272" s="254"/>
      <c r="AD272" s="254"/>
      <c r="AE272" s="254"/>
      <c r="AF272" s="254"/>
      <c r="AG272" s="254"/>
      <c r="AH272" s="253"/>
    </row>
    <row r="273" spans="1:31" ht="52.5" customHeight="1" x14ac:dyDescent="0.25">
      <c r="C273" s="1102"/>
      <c r="D273" s="1050"/>
      <c r="E273" s="1041"/>
      <c r="F273" s="1041"/>
      <c r="G273" s="1041"/>
      <c r="H273" s="1041"/>
      <c r="I273" s="1041"/>
      <c r="J273" s="1041"/>
      <c r="K273" s="1041"/>
      <c r="L273" s="1041"/>
      <c r="M273" s="1041"/>
      <c r="N273" s="1041"/>
      <c r="O273" s="1053"/>
      <c r="P273" s="1082" t="s">
        <v>206</v>
      </c>
      <c r="Q273" s="1083"/>
      <c r="R273" s="1084"/>
      <c r="S273" s="1050" t="s">
        <v>193</v>
      </c>
      <c r="T273" s="1041"/>
      <c r="U273" s="1042"/>
      <c r="V273" s="254"/>
      <c r="W273" s="254"/>
      <c r="X273" s="254"/>
      <c r="Y273" s="254"/>
      <c r="Z273" s="254"/>
      <c r="AA273" s="254"/>
      <c r="AB273" s="254"/>
      <c r="AC273" s="254"/>
      <c r="AD273" s="254"/>
      <c r="AE273" s="253"/>
    </row>
    <row r="274" spans="1:31" ht="48.75" customHeight="1" x14ac:dyDescent="0.25">
      <c r="A274" s="289" t="s">
        <v>41</v>
      </c>
      <c r="B274" s="290" t="s">
        <v>111</v>
      </c>
      <c r="C274" s="297" t="s">
        <v>111</v>
      </c>
      <c r="D274" s="1050"/>
      <c r="E274" s="1041"/>
      <c r="F274" s="1041"/>
      <c r="G274" s="1041"/>
      <c r="H274" s="1041"/>
      <c r="I274" s="1041"/>
      <c r="J274" s="1041"/>
      <c r="K274" s="1041"/>
      <c r="L274" s="1041"/>
      <c r="M274" s="1041"/>
      <c r="N274" s="1041"/>
      <c r="O274" s="1053"/>
      <c r="P274" s="1085"/>
      <c r="Q274" s="1086"/>
      <c r="R274" s="1087"/>
      <c r="S274" s="1050" t="s">
        <v>229</v>
      </c>
      <c r="T274" s="1041"/>
      <c r="U274" s="1042"/>
      <c r="V274" s="254"/>
      <c r="W274" s="254"/>
      <c r="X274" s="254"/>
      <c r="Y274" s="254"/>
      <c r="Z274" s="254"/>
      <c r="AA274" s="254"/>
      <c r="AB274" s="254"/>
      <c r="AC274" s="254"/>
      <c r="AD274" s="254"/>
      <c r="AE274" s="253"/>
    </row>
    <row r="275" spans="1:31" ht="57" x14ac:dyDescent="0.25">
      <c r="A275" s="289"/>
      <c r="B275" s="290"/>
      <c r="C275" s="298" t="s">
        <v>117</v>
      </c>
      <c r="D275" s="516" t="s">
        <v>134</v>
      </c>
      <c r="E275" s="514" t="s">
        <v>135</v>
      </c>
      <c r="F275" s="514" t="s">
        <v>136</v>
      </c>
      <c r="G275" s="514" t="s">
        <v>134</v>
      </c>
      <c r="H275" s="514" t="s">
        <v>135</v>
      </c>
      <c r="I275" s="514" t="s">
        <v>136</v>
      </c>
      <c r="J275" s="514" t="s">
        <v>134</v>
      </c>
      <c r="K275" s="514" t="s">
        <v>135</v>
      </c>
      <c r="L275" s="514" t="s">
        <v>136</v>
      </c>
      <c r="M275" s="514" t="s">
        <v>134</v>
      </c>
      <c r="N275" s="514" t="s">
        <v>135</v>
      </c>
      <c r="O275" s="532" t="s">
        <v>136</v>
      </c>
      <c r="P275" s="533" t="s">
        <v>134</v>
      </c>
      <c r="Q275" s="534" t="s">
        <v>135</v>
      </c>
      <c r="R275" s="535" t="s">
        <v>136</v>
      </c>
      <c r="S275" s="516" t="s">
        <v>134</v>
      </c>
      <c r="T275" s="514" t="s">
        <v>135</v>
      </c>
      <c r="U275" s="515" t="s">
        <v>136</v>
      </c>
      <c r="V275" s="254"/>
      <c r="W275" s="254"/>
      <c r="X275" s="254"/>
      <c r="Y275" s="254"/>
      <c r="Z275" s="254"/>
      <c r="AA275" s="254"/>
      <c r="AB275" s="254"/>
      <c r="AC275" s="254"/>
      <c r="AD275" s="254"/>
      <c r="AE275" s="253"/>
    </row>
    <row r="276" spans="1:31" ht="23.25" x14ac:dyDescent="0.25">
      <c r="A276" s="291" t="s">
        <v>53</v>
      </c>
      <c r="B276" s="286" t="s">
        <v>55</v>
      </c>
      <c r="C276" s="302"/>
      <c r="D276" s="1139"/>
      <c r="E276" s="1140"/>
      <c r="F276" s="1140"/>
      <c r="G276" s="1140"/>
      <c r="H276" s="1140"/>
      <c r="I276" s="1140"/>
      <c r="J276" s="1140"/>
      <c r="K276" s="1140"/>
      <c r="L276" s="1140"/>
      <c r="M276" s="1161"/>
      <c r="N276" s="1162"/>
      <c r="O276" s="1163"/>
      <c r="P276" s="1166"/>
      <c r="Q276" s="1167"/>
      <c r="R276" s="1168"/>
      <c r="S276" s="1139"/>
      <c r="T276" s="1140"/>
      <c r="U276" s="1141"/>
      <c r="V276" s="254"/>
      <c r="W276" s="254"/>
      <c r="X276" s="254"/>
      <c r="Y276" s="254"/>
      <c r="Z276" s="254"/>
      <c r="AA276" s="254"/>
      <c r="AB276" s="254"/>
      <c r="AC276" s="254"/>
      <c r="AD276" s="254"/>
      <c r="AE276" s="253"/>
    </row>
    <row r="277" spans="1:31" x14ac:dyDescent="0.25">
      <c r="A277" s="291">
        <v>1</v>
      </c>
      <c r="B277" s="286" t="s">
        <v>2</v>
      </c>
      <c r="C277" s="303" t="s">
        <v>144</v>
      </c>
      <c r="D277" s="304"/>
      <c r="E277" s="305"/>
      <c r="F277" s="305"/>
      <c r="G277" s="305"/>
      <c r="H277" s="305"/>
      <c r="I277" s="305"/>
      <c r="J277" s="305"/>
      <c r="K277" s="305"/>
      <c r="L277" s="305"/>
      <c r="M277" s="305"/>
      <c r="N277" s="305"/>
      <c r="O277" s="306"/>
      <c r="P277" s="522">
        <f t="shared" ref="P277:R283" si="349">SUM(D253,G253,J253,M253,P253,S253,D277,G277,J277,M277)</f>
        <v>121247891.5319149</v>
      </c>
      <c r="Q277" s="523">
        <f t="shared" si="349"/>
        <v>0</v>
      </c>
      <c r="R277" s="524">
        <f t="shared" si="349"/>
        <v>0</v>
      </c>
      <c r="S277" s="304">
        <f>[2]KIADÁS!$O$114</f>
        <v>528326.27659574465</v>
      </c>
      <c r="T277" s="305">
        <f>[2]KIADÁS!$P$114</f>
        <v>0</v>
      </c>
      <c r="U277" s="307">
        <f>[2]KIADÁS!$Q$114</f>
        <v>103540000</v>
      </c>
      <c r="V277" s="254"/>
      <c r="W277" s="254"/>
      <c r="X277" s="254"/>
      <c r="Y277" s="254"/>
      <c r="Z277" s="254"/>
      <c r="AA277" s="254"/>
      <c r="AB277" s="254"/>
      <c r="AC277" s="254"/>
      <c r="AD277" s="254"/>
      <c r="AE277" s="253"/>
    </row>
    <row r="278" spans="1:31" ht="23.25" x14ac:dyDescent="0.25">
      <c r="A278" s="291">
        <v>2</v>
      </c>
      <c r="B278" s="286" t="s">
        <v>57</v>
      </c>
      <c r="C278" s="303" t="s">
        <v>145</v>
      </c>
      <c r="D278" s="304"/>
      <c r="E278" s="305"/>
      <c r="F278" s="305"/>
      <c r="G278" s="305"/>
      <c r="H278" s="305"/>
      <c r="I278" s="305"/>
      <c r="J278" s="305"/>
      <c r="K278" s="305"/>
      <c r="L278" s="305"/>
      <c r="M278" s="305"/>
      <c r="N278" s="305"/>
      <c r="O278" s="306"/>
      <c r="P278" s="522">
        <f t="shared" si="349"/>
        <v>21153406.468085106</v>
      </c>
      <c r="Q278" s="523">
        <f t="shared" si="349"/>
        <v>0</v>
      </c>
      <c r="R278" s="524">
        <f t="shared" si="349"/>
        <v>0</v>
      </c>
      <c r="S278" s="304">
        <f>[2]KIADÁS!$R$114</f>
        <v>92456.723404255317</v>
      </c>
      <c r="T278" s="305">
        <f>[2]KIADÁS!$S$114</f>
        <v>0</v>
      </c>
      <c r="U278" s="307">
        <f>[2]KIADÁS!$T$114</f>
        <v>18700000</v>
      </c>
      <c r="V278" s="254"/>
      <c r="W278" s="254"/>
      <c r="X278" s="254"/>
      <c r="Y278" s="254"/>
      <c r="Z278" s="254"/>
      <c r="AA278" s="254"/>
      <c r="AB278" s="254"/>
      <c r="AC278" s="254"/>
      <c r="AD278" s="254"/>
      <c r="AE278" s="253"/>
    </row>
    <row r="279" spans="1:31" x14ac:dyDescent="0.25">
      <c r="A279" s="291">
        <v>3</v>
      </c>
      <c r="B279" s="286" t="s">
        <v>3</v>
      </c>
      <c r="C279" s="303" t="s">
        <v>147</v>
      </c>
      <c r="D279" s="304"/>
      <c r="E279" s="305"/>
      <c r="F279" s="305"/>
      <c r="G279" s="305"/>
      <c r="H279" s="305"/>
      <c r="I279" s="305"/>
      <c r="J279" s="305"/>
      <c r="K279" s="305"/>
      <c r="L279" s="305"/>
      <c r="M279" s="305"/>
      <c r="N279" s="305"/>
      <c r="O279" s="306"/>
      <c r="P279" s="522">
        <f t="shared" si="349"/>
        <v>82566149.849999994</v>
      </c>
      <c r="Q279" s="523">
        <f t="shared" si="349"/>
        <v>0</v>
      </c>
      <c r="R279" s="524">
        <f t="shared" si="349"/>
        <v>0</v>
      </c>
      <c r="S279" s="304">
        <f>[2]KIADÁS!$U$114</f>
        <v>0</v>
      </c>
      <c r="T279" s="305">
        <f>[2]KIADÁS!$V$114</f>
        <v>0</v>
      </c>
      <c r="U279" s="307">
        <f>[2]KIADÁS!$W$114</f>
        <v>13200000</v>
      </c>
      <c r="V279" s="254"/>
      <c r="W279" s="254"/>
      <c r="X279" s="254"/>
      <c r="Y279" s="254"/>
      <c r="Z279" s="254"/>
      <c r="AA279" s="254"/>
      <c r="AB279" s="254"/>
      <c r="AC279" s="254"/>
      <c r="AD279" s="254"/>
      <c r="AE279" s="253"/>
    </row>
    <row r="280" spans="1:31" x14ac:dyDescent="0.25">
      <c r="A280" s="291">
        <v>4</v>
      </c>
      <c r="B280" s="286" t="s">
        <v>51</v>
      </c>
      <c r="C280" s="303" t="s">
        <v>148</v>
      </c>
      <c r="D280" s="304"/>
      <c r="E280" s="305"/>
      <c r="F280" s="305"/>
      <c r="G280" s="305"/>
      <c r="H280" s="305"/>
      <c r="I280" s="305"/>
      <c r="J280" s="305"/>
      <c r="K280" s="305"/>
      <c r="L280" s="305"/>
      <c r="M280" s="305"/>
      <c r="N280" s="305"/>
      <c r="O280" s="306"/>
      <c r="P280" s="522">
        <f t="shared" si="349"/>
        <v>0</v>
      </c>
      <c r="Q280" s="523">
        <f t="shared" si="349"/>
        <v>0</v>
      </c>
      <c r="R280" s="524">
        <f t="shared" si="349"/>
        <v>0</v>
      </c>
      <c r="S280" s="304">
        <f>[2]KIADÁS!$AM$114</f>
        <v>0</v>
      </c>
      <c r="T280" s="305">
        <f>[2]KIADÁS!$AN$114</f>
        <v>0</v>
      </c>
      <c r="U280" s="307">
        <f>[2]KIADÁS!$AO$114</f>
        <v>0</v>
      </c>
      <c r="V280" s="254"/>
      <c r="W280" s="254"/>
      <c r="X280" s="254"/>
      <c r="Y280" s="254"/>
      <c r="Z280" s="254"/>
      <c r="AA280" s="254"/>
      <c r="AB280" s="254"/>
      <c r="AC280" s="254"/>
      <c r="AD280" s="254"/>
      <c r="AE280" s="253"/>
    </row>
    <row r="281" spans="1:31" x14ac:dyDescent="0.25">
      <c r="A281" s="291">
        <v>5</v>
      </c>
      <c r="B281" s="286" t="s">
        <v>58</v>
      </c>
      <c r="C281" s="303" t="s">
        <v>149</v>
      </c>
      <c r="D281" s="304"/>
      <c r="E281" s="305"/>
      <c r="F281" s="305"/>
      <c r="G281" s="305"/>
      <c r="H281" s="305"/>
      <c r="I281" s="305"/>
      <c r="J281" s="305"/>
      <c r="K281" s="305"/>
      <c r="L281" s="305"/>
      <c r="M281" s="305"/>
      <c r="N281" s="305"/>
      <c r="O281" s="306"/>
      <c r="P281" s="522">
        <f t="shared" si="349"/>
        <v>0</v>
      </c>
      <c r="Q281" s="523">
        <f t="shared" si="349"/>
        <v>0</v>
      </c>
      <c r="R281" s="524">
        <f t="shared" si="349"/>
        <v>0</v>
      </c>
      <c r="S281" s="304">
        <f>[2]KIADÁS!$BB$114-S282</f>
        <v>0</v>
      </c>
      <c r="T281" s="305">
        <f>[2]KIADÁS!$BC$114-T282</f>
        <v>0</v>
      </c>
      <c r="U281" s="307">
        <f>[2]KIADÁS!$BD$114-U282</f>
        <v>0</v>
      </c>
      <c r="V281" s="254"/>
      <c r="W281" s="254"/>
      <c r="X281" s="254"/>
      <c r="Y281" s="254"/>
      <c r="Z281" s="254"/>
      <c r="AA281" s="254"/>
      <c r="AB281" s="254"/>
      <c r="AC281" s="254"/>
      <c r="AD281" s="254"/>
      <c r="AE281" s="253"/>
    </row>
    <row r="282" spans="1:31" x14ac:dyDescent="0.25">
      <c r="A282" s="291">
        <v>6</v>
      </c>
      <c r="B282" s="286" t="s">
        <v>98</v>
      </c>
      <c r="C282" s="309" t="s">
        <v>150</v>
      </c>
      <c r="D282" s="304"/>
      <c r="E282" s="305"/>
      <c r="F282" s="305"/>
      <c r="G282" s="305"/>
      <c r="H282" s="305"/>
      <c r="I282" s="305"/>
      <c r="J282" s="305"/>
      <c r="K282" s="305"/>
      <c r="L282" s="305"/>
      <c r="M282" s="305"/>
      <c r="N282" s="305"/>
      <c r="O282" s="306"/>
      <c r="P282" s="522">
        <f t="shared" si="349"/>
        <v>0</v>
      </c>
      <c r="Q282" s="523">
        <f t="shared" si="349"/>
        <v>0</v>
      </c>
      <c r="R282" s="524">
        <f t="shared" si="349"/>
        <v>0</v>
      </c>
      <c r="S282" s="304">
        <f>[2]KIADÁS!CC$114+[2]KIADÁS!CF$114</f>
        <v>0</v>
      </c>
      <c r="T282" s="305">
        <f>[2]KIADÁS!$CD$114+[2]KIADÁS!CG$114</f>
        <v>0</v>
      </c>
      <c r="U282" s="307">
        <f>[2]KIADÁS!$CE$114+[2]KIADÁS!$CH$114</f>
        <v>0</v>
      </c>
      <c r="V282" s="254"/>
      <c r="W282" s="254"/>
      <c r="X282" s="254"/>
      <c r="Y282" s="254"/>
      <c r="Z282" s="254"/>
      <c r="AA282" s="254"/>
      <c r="AB282" s="254"/>
      <c r="AC282" s="254"/>
      <c r="AD282" s="254"/>
      <c r="AE282" s="253"/>
    </row>
    <row r="283" spans="1:31" x14ac:dyDescent="0.25">
      <c r="A283" s="292"/>
      <c r="B283" s="288" t="s">
        <v>59</v>
      </c>
      <c r="C283" s="310"/>
      <c r="D283" s="311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3"/>
      <c r="P283" s="522">
        <f t="shared" si="349"/>
        <v>224967447.84999999</v>
      </c>
      <c r="Q283" s="523">
        <f t="shared" si="349"/>
        <v>0</v>
      </c>
      <c r="R283" s="524">
        <f t="shared" si="349"/>
        <v>0</v>
      </c>
      <c r="S283" s="311">
        <f>SUM(S277:S281)</f>
        <v>620783</v>
      </c>
      <c r="T283" s="312">
        <f t="shared" ref="T283:U283" si="350">SUM(T277:T281)</f>
        <v>0</v>
      </c>
      <c r="U283" s="314">
        <f t="shared" si="350"/>
        <v>135440000</v>
      </c>
      <c r="V283" s="254"/>
      <c r="W283" s="254"/>
      <c r="X283" s="254"/>
      <c r="Y283" s="254"/>
      <c r="Z283" s="254"/>
      <c r="AA283" s="254"/>
      <c r="AB283" s="254"/>
      <c r="AC283" s="254"/>
      <c r="AD283" s="254"/>
      <c r="AE283" s="253"/>
    </row>
    <row r="284" spans="1:31" ht="23.25" x14ac:dyDescent="0.25">
      <c r="A284" s="291" t="s">
        <v>82</v>
      </c>
      <c r="B284" s="286" t="s">
        <v>62</v>
      </c>
      <c r="C284" s="303"/>
      <c r="D284" s="1144"/>
      <c r="E284" s="1142"/>
      <c r="F284" s="1142"/>
      <c r="G284" s="1142"/>
      <c r="H284" s="1142"/>
      <c r="I284" s="1142"/>
      <c r="J284" s="1142"/>
      <c r="K284" s="1142"/>
      <c r="L284" s="1142"/>
      <c r="M284" s="1142"/>
      <c r="N284" s="1142"/>
      <c r="O284" s="1173"/>
      <c r="P284" s="1169"/>
      <c r="Q284" s="1170"/>
      <c r="R284" s="1177"/>
      <c r="S284" s="1144"/>
      <c r="T284" s="1142"/>
      <c r="U284" s="1143"/>
      <c r="V284" s="254"/>
      <c r="W284" s="254"/>
      <c r="X284" s="254"/>
      <c r="Y284" s="254"/>
      <c r="Z284" s="254"/>
      <c r="AA284" s="254"/>
      <c r="AB284" s="254"/>
      <c r="AC284" s="254"/>
      <c r="AD284" s="254"/>
      <c r="AE284" s="253"/>
    </row>
    <row r="285" spans="1:31" x14ac:dyDescent="0.25">
      <c r="A285" s="291">
        <v>7</v>
      </c>
      <c r="B285" s="286" t="s">
        <v>64</v>
      </c>
      <c r="C285" s="303" t="s">
        <v>151</v>
      </c>
      <c r="D285" s="304"/>
      <c r="E285" s="305"/>
      <c r="F285" s="305"/>
      <c r="G285" s="305"/>
      <c r="H285" s="305"/>
      <c r="I285" s="305"/>
      <c r="J285" s="305"/>
      <c r="K285" s="305"/>
      <c r="L285" s="305"/>
      <c r="M285" s="305"/>
      <c r="N285" s="305"/>
      <c r="O285" s="306"/>
      <c r="P285" s="522">
        <f t="shared" ref="P285:R289" si="351">SUM(D261,G261,J261,M261,P261,S261,D285,G285,J285,M285)</f>
        <v>0</v>
      </c>
      <c r="Q285" s="523">
        <f t="shared" si="351"/>
        <v>0</v>
      </c>
      <c r="R285" s="524">
        <f t="shared" si="351"/>
        <v>0</v>
      </c>
      <c r="S285" s="304">
        <f>[2]KIADÁS!$CL$114</f>
        <v>0</v>
      </c>
      <c r="T285" s="305">
        <f>[2]KIADÁS!$CM$114</f>
        <v>0</v>
      </c>
      <c r="U285" s="307">
        <f>[2]KIADÁS!$CN$114</f>
        <v>0</v>
      </c>
      <c r="V285" s="254"/>
      <c r="W285" s="254"/>
      <c r="X285" s="254"/>
      <c r="Y285" s="254"/>
      <c r="Z285" s="254"/>
      <c r="AA285" s="254"/>
      <c r="AB285" s="254"/>
      <c r="AC285" s="254"/>
      <c r="AD285" s="254"/>
      <c r="AE285" s="253"/>
    </row>
    <row r="286" spans="1:31" x14ac:dyDescent="0.25">
      <c r="A286" s="291">
        <v>8</v>
      </c>
      <c r="B286" s="286" t="s">
        <v>65</v>
      </c>
      <c r="C286" s="303" t="s">
        <v>152</v>
      </c>
      <c r="D286" s="304"/>
      <c r="E286" s="305"/>
      <c r="F286" s="305"/>
      <c r="G286" s="305"/>
      <c r="H286" s="305"/>
      <c r="I286" s="305"/>
      <c r="J286" s="305"/>
      <c r="K286" s="305"/>
      <c r="L286" s="305"/>
      <c r="M286" s="305"/>
      <c r="N286" s="305"/>
      <c r="O286" s="306"/>
      <c r="P286" s="522">
        <f t="shared" si="351"/>
        <v>0</v>
      </c>
      <c r="Q286" s="523">
        <f t="shared" si="351"/>
        <v>0</v>
      </c>
      <c r="R286" s="524">
        <f t="shared" si="351"/>
        <v>0</v>
      </c>
      <c r="S286" s="304">
        <f>[2]KIADÁS!$CO$114</f>
        <v>0</v>
      </c>
      <c r="T286" s="305">
        <f>[2]KIADÁS!$CP$114</f>
        <v>0</v>
      </c>
      <c r="U286" s="307">
        <f>[2]KIADÁS!$CQ$114</f>
        <v>0</v>
      </c>
      <c r="V286" s="254"/>
      <c r="W286" s="254"/>
      <c r="X286" s="254"/>
      <c r="Y286" s="254"/>
      <c r="Z286" s="254"/>
      <c r="AA286" s="254"/>
      <c r="AB286" s="254"/>
      <c r="AC286" s="254"/>
      <c r="AD286" s="254"/>
      <c r="AE286" s="253"/>
    </row>
    <row r="287" spans="1:31" x14ac:dyDescent="0.25">
      <c r="A287" s="291">
        <v>9</v>
      </c>
      <c r="B287" s="286" t="s">
        <v>66</v>
      </c>
      <c r="C287" s="303" t="s">
        <v>153</v>
      </c>
      <c r="D287" s="304"/>
      <c r="E287" s="305"/>
      <c r="F287" s="305"/>
      <c r="G287" s="305"/>
      <c r="H287" s="305"/>
      <c r="I287" s="305"/>
      <c r="J287" s="305"/>
      <c r="K287" s="305"/>
      <c r="L287" s="305"/>
      <c r="M287" s="305"/>
      <c r="N287" s="305"/>
      <c r="O287" s="306"/>
      <c r="P287" s="522">
        <f t="shared" si="351"/>
        <v>0</v>
      </c>
      <c r="Q287" s="523">
        <f t="shared" si="351"/>
        <v>0</v>
      </c>
      <c r="R287" s="524">
        <f t="shared" si="351"/>
        <v>0</v>
      </c>
      <c r="S287" s="304">
        <f>[2]KIADÁS!$CR$114</f>
        <v>0</v>
      </c>
      <c r="T287" s="305">
        <f>[2]KIADÁS!$CS$114</f>
        <v>0</v>
      </c>
      <c r="U287" s="307">
        <f>[2]KIADÁS!$CT$114</f>
        <v>0</v>
      </c>
      <c r="V287" s="254"/>
      <c r="W287" s="254"/>
      <c r="X287" s="254"/>
      <c r="Y287" s="254"/>
      <c r="Z287" s="254"/>
      <c r="AA287" s="254"/>
      <c r="AB287" s="254"/>
      <c r="AC287" s="254"/>
      <c r="AD287" s="254"/>
      <c r="AE287" s="253"/>
    </row>
    <row r="288" spans="1:31" x14ac:dyDescent="0.25">
      <c r="A288" s="291">
        <v>10</v>
      </c>
      <c r="B288" s="286" t="s">
        <v>15</v>
      </c>
      <c r="C288" s="303" t="s">
        <v>150</v>
      </c>
      <c r="D288" s="304"/>
      <c r="E288" s="305"/>
      <c r="F288" s="305"/>
      <c r="G288" s="305"/>
      <c r="H288" s="305"/>
      <c r="I288" s="305"/>
      <c r="J288" s="305"/>
      <c r="K288" s="305"/>
      <c r="L288" s="305"/>
      <c r="M288" s="305"/>
      <c r="N288" s="305"/>
      <c r="O288" s="306"/>
      <c r="P288" s="522">
        <f t="shared" si="351"/>
        <v>0</v>
      </c>
      <c r="Q288" s="523">
        <f t="shared" si="351"/>
        <v>0</v>
      </c>
      <c r="R288" s="524">
        <f t="shared" si="351"/>
        <v>0</v>
      </c>
      <c r="S288" s="304">
        <f>[2]KIADÁS!$CI$114</f>
        <v>0</v>
      </c>
      <c r="T288" s="305">
        <f>[2]KIADÁS!$CJ$114</f>
        <v>0</v>
      </c>
      <c r="U288" s="307">
        <f>[2]KIADÁS!$CK$114</f>
        <v>0</v>
      </c>
      <c r="V288" s="254"/>
      <c r="W288" s="254"/>
      <c r="X288" s="254"/>
      <c r="Y288" s="254"/>
      <c r="Z288" s="254"/>
      <c r="AA288" s="254"/>
      <c r="AB288" s="254"/>
      <c r="AC288" s="254"/>
      <c r="AD288" s="254"/>
      <c r="AE288" s="253"/>
    </row>
    <row r="289" spans="1:31" x14ac:dyDescent="0.25">
      <c r="A289" s="292"/>
      <c r="B289" s="288" t="s">
        <v>67</v>
      </c>
      <c r="C289" s="310"/>
      <c r="D289" s="311"/>
      <c r="E289" s="312"/>
      <c r="F289" s="312"/>
      <c r="G289" s="312"/>
      <c r="H289" s="312"/>
      <c r="I289" s="312"/>
      <c r="J289" s="312"/>
      <c r="K289" s="312"/>
      <c r="L289" s="312"/>
      <c r="M289" s="312"/>
      <c r="N289" s="312"/>
      <c r="O289" s="313"/>
      <c r="P289" s="522">
        <f t="shared" si="351"/>
        <v>0</v>
      </c>
      <c r="Q289" s="523">
        <f t="shared" si="351"/>
        <v>0</v>
      </c>
      <c r="R289" s="524">
        <f t="shared" si="351"/>
        <v>0</v>
      </c>
      <c r="S289" s="311">
        <f>S285+S286+S287</f>
        <v>0</v>
      </c>
      <c r="T289" s="312">
        <f t="shared" ref="T289:U289" si="352">T285+T286+T287</f>
        <v>0</v>
      </c>
      <c r="U289" s="314">
        <f t="shared" si="352"/>
        <v>0</v>
      </c>
      <c r="V289" s="254"/>
      <c r="W289" s="254"/>
      <c r="X289" s="254"/>
      <c r="Y289" s="254"/>
      <c r="Z289" s="254"/>
      <c r="AA289" s="254"/>
      <c r="AB289" s="254"/>
      <c r="AC289" s="254"/>
      <c r="AD289" s="254"/>
      <c r="AE289" s="253"/>
    </row>
    <row r="290" spans="1:31" ht="23.25" x14ac:dyDescent="0.25">
      <c r="A290" s="291" t="s">
        <v>83</v>
      </c>
      <c r="B290" s="286" t="s">
        <v>84</v>
      </c>
      <c r="C290" s="302"/>
      <c r="D290" s="1144"/>
      <c r="E290" s="1142"/>
      <c r="F290" s="1142"/>
      <c r="G290" s="1142"/>
      <c r="H290" s="1142"/>
      <c r="I290" s="1142"/>
      <c r="J290" s="1142"/>
      <c r="K290" s="1142"/>
      <c r="L290" s="1142"/>
      <c r="M290" s="1142"/>
      <c r="N290" s="1142"/>
      <c r="O290" s="1173"/>
      <c r="P290" s="1169"/>
      <c r="Q290" s="1170"/>
      <c r="R290" s="1177"/>
      <c r="S290" s="1144"/>
      <c r="T290" s="1142"/>
      <c r="U290" s="1143"/>
      <c r="V290" s="254"/>
      <c r="W290" s="254"/>
      <c r="X290" s="254"/>
      <c r="Y290" s="254"/>
      <c r="Z290" s="254"/>
      <c r="AA290" s="254"/>
      <c r="AB290" s="254"/>
      <c r="AC290" s="254"/>
      <c r="AD290" s="254"/>
      <c r="AE290" s="253"/>
    </row>
    <row r="291" spans="1:31" x14ac:dyDescent="0.25">
      <c r="A291" s="291">
        <v>11</v>
      </c>
      <c r="B291" s="286" t="s">
        <v>162</v>
      </c>
      <c r="C291" s="303" t="s">
        <v>140</v>
      </c>
      <c r="D291" s="304"/>
      <c r="E291" s="305"/>
      <c r="F291" s="305"/>
      <c r="G291" s="305"/>
      <c r="H291" s="305"/>
      <c r="I291" s="305"/>
      <c r="J291" s="305"/>
      <c r="K291" s="305"/>
      <c r="L291" s="305"/>
      <c r="M291" s="305"/>
      <c r="N291" s="305"/>
      <c r="O291" s="306"/>
      <c r="P291" s="522">
        <f t="shared" ref="P291:R295" si="353">SUM(D267,G267,J267,M267,P267,S267,D291,G291,J291,M291)</f>
        <v>0</v>
      </c>
      <c r="Q291" s="523">
        <f t="shared" si="353"/>
        <v>0</v>
      </c>
      <c r="R291" s="524">
        <f t="shared" si="353"/>
        <v>0</v>
      </c>
      <c r="S291" s="304">
        <f>[2]KIADÁS!$EB$114</f>
        <v>0</v>
      </c>
      <c r="T291" s="305">
        <f>[2]KIADÁS!$EC$114</f>
        <v>0</v>
      </c>
      <c r="U291" s="307">
        <f>[2]KIADÁS!$ED$114</f>
        <v>0</v>
      </c>
      <c r="V291" s="254"/>
      <c r="W291" s="254"/>
      <c r="X291" s="254"/>
      <c r="Y291" s="254"/>
      <c r="Z291" s="254"/>
      <c r="AA291" s="254"/>
      <c r="AB291" s="254"/>
      <c r="AC291" s="254"/>
      <c r="AD291" s="254"/>
      <c r="AE291" s="253"/>
    </row>
    <row r="292" spans="1:31" x14ac:dyDescent="0.25">
      <c r="A292" s="291">
        <v>12</v>
      </c>
      <c r="B292" s="286" t="s">
        <v>76</v>
      </c>
      <c r="C292" s="303" t="s">
        <v>141</v>
      </c>
      <c r="D292" s="304"/>
      <c r="E292" s="305"/>
      <c r="F292" s="305"/>
      <c r="G292" s="305"/>
      <c r="H292" s="305"/>
      <c r="I292" s="305"/>
      <c r="J292" s="305"/>
      <c r="K292" s="305"/>
      <c r="L292" s="305"/>
      <c r="M292" s="305"/>
      <c r="N292" s="305"/>
      <c r="O292" s="306"/>
      <c r="P292" s="522">
        <f t="shared" si="353"/>
        <v>0</v>
      </c>
      <c r="Q292" s="523">
        <f t="shared" si="353"/>
        <v>0</v>
      </c>
      <c r="R292" s="524">
        <f t="shared" si="353"/>
        <v>0</v>
      </c>
      <c r="S292" s="304">
        <f>[2]KIADÁS!$DY$114</f>
        <v>0</v>
      </c>
      <c r="T292" s="305">
        <f>[2]KIADÁS!$DZ$114</f>
        <v>0</v>
      </c>
      <c r="U292" s="307">
        <f>[2]KIADÁS!$EA$114</f>
        <v>0</v>
      </c>
      <c r="V292" s="254"/>
      <c r="W292" s="254"/>
      <c r="X292" s="254"/>
      <c r="Y292" s="254"/>
      <c r="Z292" s="254"/>
      <c r="AA292" s="254"/>
      <c r="AB292" s="254"/>
      <c r="AC292" s="254"/>
      <c r="AD292" s="254"/>
      <c r="AE292" s="253"/>
    </row>
    <row r="293" spans="1:31" ht="23.25" x14ac:dyDescent="0.25">
      <c r="A293" s="291">
        <v>13</v>
      </c>
      <c r="B293" s="286" t="s">
        <v>156</v>
      </c>
      <c r="C293" s="309" t="s">
        <v>143</v>
      </c>
      <c r="D293" s="304"/>
      <c r="E293" s="305"/>
      <c r="F293" s="305"/>
      <c r="G293" s="305"/>
      <c r="H293" s="305"/>
      <c r="I293" s="305"/>
      <c r="J293" s="305"/>
      <c r="K293" s="305"/>
      <c r="L293" s="305"/>
      <c r="M293" s="305"/>
      <c r="N293" s="305"/>
      <c r="O293" s="306"/>
      <c r="P293" s="522">
        <f t="shared" si="353"/>
        <v>0</v>
      </c>
      <c r="Q293" s="523">
        <f t="shared" si="353"/>
        <v>0</v>
      </c>
      <c r="R293" s="524">
        <f t="shared" si="353"/>
        <v>0</v>
      </c>
      <c r="S293" s="304">
        <f>[2]KIADÁS!$EH$114</f>
        <v>0</v>
      </c>
      <c r="T293" s="305">
        <f>[2]KIADÁS!$EI$114</f>
        <v>0</v>
      </c>
      <c r="U293" s="307">
        <f>[2]KIADÁS!$EJ$114</f>
        <v>0</v>
      </c>
      <c r="V293" s="254"/>
      <c r="W293" s="254"/>
      <c r="X293" s="254"/>
      <c r="Y293" s="254"/>
      <c r="Z293" s="254"/>
      <c r="AA293" s="254"/>
      <c r="AB293" s="254"/>
      <c r="AC293" s="254"/>
      <c r="AD293" s="254"/>
      <c r="AE293" s="253"/>
    </row>
    <row r="294" spans="1:31" ht="22.5" x14ac:dyDescent="0.25">
      <c r="A294" s="292"/>
      <c r="B294" s="288" t="s">
        <v>96</v>
      </c>
      <c r="C294" s="315"/>
      <c r="D294" s="311"/>
      <c r="E294" s="312"/>
      <c r="F294" s="312"/>
      <c r="G294" s="312"/>
      <c r="H294" s="312"/>
      <c r="I294" s="312"/>
      <c r="J294" s="312"/>
      <c r="K294" s="312"/>
      <c r="L294" s="312"/>
      <c r="M294" s="312"/>
      <c r="N294" s="312"/>
      <c r="O294" s="313"/>
      <c r="P294" s="522">
        <f t="shared" si="353"/>
        <v>0</v>
      </c>
      <c r="Q294" s="523">
        <f t="shared" si="353"/>
        <v>0</v>
      </c>
      <c r="R294" s="524">
        <f t="shared" si="353"/>
        <v>0</v>
      </c>
      <c r="S294" s="311">
        <f>SUM(S291,S292,S293)</f>
        <v>0</v>
      </c>
      <c r="T294" s="312">
        <f>SUM(T291,T292,T293)</f>
        <v>0</v>
      </c>
      <c r="U294" s="314">
        <f>SUM(U291,U292,U293)</f>
        <v>0</v>
      </c>
      <c r="V294" s="254"/>
      <c r="W294" s="254"/>
      <c r="X294" s="254"/>
      <c r="Y294" s="254"/>
      <c r="Z294" s="254"/>
      <c r="AA294" s="254"/>
      <c r="AB294" s="254"/>
      <c r="AC294" s="254"/>
      <c r="AD294" s="254"/>
      <c r="AE294" s="253"/>
    </row>
    <row r="295" spans="1:31" ht="23.25" thickBot="1" x14ac:dyDescent="0.3">
      <c r="A295" s="292"/>
      <c r="B295" s="288" t="s">
        <v>103</v>
      </c>
      <c r="C295" s="315"/>
      <c r="D295" s="517"/>
      <c r="E295" s="518"/>
      <c r="F295" s="518"/>
      <c r="G295" s="518"/>
      <c r="H295" s="518"/>
      <c r="I295" s="518"/>
      <c r="J295" s="518"/>
      <c r="K295" s="518"/>
      <c r="L295" s="518"/>
      <c r="M295" s="518"/>
      <c r="N295" s="518"/>
      <c r="O295" s="536"/>
      <c r="P295" s="537">
        <f t="shared" si="353"/>
        <v>224967447.84999999</v>
      </c>
      <c r="Q295" s="538">
        <f t="shared" si="353"/>
        <v>0</v>
      </c>
      <c r="R295" s="539">
        <f t="shared" si="353"/>
        <v>0</v>
      </c>
      <c r="S295" s="517">
        <f>SUM(S294,D3030,S283)</f>
        <v>620783</v>
      </c>
      <c r="T295" s="518">
        <f>SUM(T294,E3030,T283)</f>
        <v>0</v>
      </c>
      <c r="U295" s="519">
        <f>SUM(U294,F3030,U283)</f>
        <v>135440000</v>
      </c>
      <c r="V295" s="254"/>
      <c r="W295" s="254"/>
      <c r="X295" s="254"/>
      <c r="Y295" s="254"/>
      <c r="Z295" s="254"/>
      <c r="AA295" s="254"/>
      <c r="AB295" s="254"/>
      <c r="AC295" s="254"/>
      <c r="AD295" s="254"/>
      <c r="AE295" s="253"/>
    </row>
    <row r="296" spans="1:31" ht="24.75" customHeight="1" thickBot="1" x14ac:dyDescent="0.3">
      <c r="C296" s="1102" t="s">
        <v>223</v>
      </c>
      <c r="D296" s="1136" t="s">
        <v>265</v>
      </c>
      <c r="E296" s="1137"/>
      <c r="F296" s="1137"/>
      <c r="G296" s="1137"/>
      <c r="H296" s="1137"/>
      <c r="I296" s="1137"/>
      <c r="J296" s="1137"/>
      <c r="K296" s="1137"/>
      <c r="L296" s="1137"/>
      <c r="M296" s="1137"/>
      <c r="N296" s="1137"/>
      <c r="O296" s="1137"/>
      <c r="P296" s="1159"/>
      <c r="Q296" s="1159"/>
      <c r="R296" s="1160"/>
      <c r="S296" s="1174" t="s">
        <v>267</v>
      </c>
      <c r="T296" s="1175"/>
      <c r="U296" s="1176"/>
      <c r="V296" s="245"/>
      <c r="W296" s="254"/>
      <c r="X296" s="254"/>
      <c r="Y296" s="254"/>
      <c r="Z296" s="254"/>
      <c r="AA296" s="254"/>
      <c r="AB296" s="254"/>
      <c r="AC296" s="254"/>
      <c r="AD296" s="254"/>
      <c r="AE296" s="253"/>
    </row>
    <row r="297" spans="1:31" ht="50.25" customHeight="1" x14ac:dyDescent="0.25">
      <c r="C297" s="1102"/>
      <c r="D297" s="1050" t="s">
        <v>221</v>
      </c>
      <c r="E297" s="1041"/>
      <c r="F297" s="1041"/>
      <c r="G297" s="1041" t="s">
        <v>254</v>
      </c>
      <c r="H297" s="1041"/>
      <c r="I297" s="1041"/>
      <c r="J297" s="1041" t="s">
        <v>277</v>
      </c>
      <c r="K297" s="1041"/>
      <c r="L297" s="1041"/>
      <c r="M297" s="1041" t="s">
        <v>278</v>
      </c>
      <c r="N297" s="1041"/>
      <c r="O297" s="1053"/>
      <c r="P297" s="1068" t="s">
        <v>206</v>
      </c>
      <c r="Q297" s="1069"/>
      <c r="R297" s="1199"/>
      <c r="S297" s="1050" t="s">
        <v>212</v>
      </c>
      <c r="T297" s="1041"/>
      <c r="U297" s="1042"/>
      <c r="V297" s="245"/>
      <c r="W297" s="254"/>
      <c r="X297" s="254"/>
      <c r="Y297" s="254"/>
      <c r="Z297" s="254"/>
      <c r="AA297" s="254"/>
      <c r="AB297" s="253"/>
    </row>
    <row r="298" spans="1:31" ht="63.75" customHeight="1" x14ac:dyDescent="0.25">
      <c r="A298" s="289" t="s">
        <v>41</v>
      </c>
      <c r="B298" s="290" t="s">
        <v>111</v>
      </c>
      <c r="C298" s="297" t="s">
        <v>111</v>
      </c>
      <c r="D298" s="1050" t="s">
        <v>237</v>
      </c>
      <c r="E298" s="1041"/>
      <c r="F298" s="1041"/>
      <c r="G298" s="1041" t="s">
        <v>321</v>
      </c>
      <c r="H298" s="1041"/>
      <c r="I298" s="1041"/>
      <c r="J298" s="1041" t="s">
        <v>322</v>
      </c>
      <c r="K298" s="1041"/>
      <c r="L298" s="1041"/>
      <c r="M298" s="1041" t="s">
        <v>323</v>
      </c>
      <c r="N298" s="1041"/>
      <c r="O298" s="1053"/>
      <c r="P298" s="1200"/>
      <c r="Q298" s="1201"/>
      <c r="R298" s="1202"/>
      <c r="S298" s="1050" t="s">
        <v>239</v>
      </c>
      <c r="T298" s="1041"/>
      <c r="U298" s="1042"/>
      <c r="V298" s="245"/>
      <c r="W298" s="254"/>
      <c r="X298" s="254"/>
      <c r="Y298" s="254"/>
      <c r="Z298" s="254"/>
      <c r="AA298" s="254"/>
      <c r="AB298" s="254"/>
      <c r="AC298" s="254"/>
      <c r="AD298" s="254"/>
      <c r="AE298" s="253"/>
    </row>
    <row r="299" spans="1:31" ht="59.25" customHeight="1" x14ac:dyDescent="0.25">
      <c r="A299" s="289"/>
      <c r="B299" s="290"/>
      <c r="C299" s="298" t="s">
        <v>117</v>
      </c>
      <c r="D299" s="516" t="s">
        <v>134</v>
      </c>
      <c r="E299" s="514" t="s">
        <v>135</v>
      </c>
      <c r="F299" s="514" t="s">
        <v>136</v>
      </c>
      <c r="G299" s="514" t="s">
        <v>134</v>
      </c>
      <c r="H299" s="514" t="s">
        <v>135</v>
      </c>
      <c r="I299" s="514" t="s">
        <v>136</v>
      </c>
      <c r="J299" s="514" t="s">
        <v>134</v>
      </c>
      <c r="K299" s="514" t="s">
        <v>135</v>
      </c>
      <c r="L299" s="514" t="s">
        <v>136</v>
      </c>
      <c r="M299" s="514" t="s">
        <v>134</v>
      </c>
      <c r="N299" s="514" t="s">
        <v>135</v>
      </c>
      <c r="O299" s="532" t="s">
        <v>136</v>
      </c>
      <c r="P299" s="533" t="s">
        <v>134</v>
      </c>
      <c r="Q299" s="534" t="s">
        <v>135</v>
      </c>
      <c r="R299" s="540" t="s">
        <v>136</v>
      </c>
      <c r="S299" s="516" t="s">
        <v>134</v>
      </c>
      <c r="T299" s="514" t="s">
        <v>135</v>
      </c>
      <c r="U299" s="515" t="s">
        <v>136</v>
      </c>
      <c r="V299" s="245"/>
      <c r="W299" s="254"/>
      <c r="X299" s="254"/>
      <c r="Y299" s="254"/>
      <c r="Z299" s="254"/>
      <c r="AA299" s="254"/>
      <c r="AB299" s="254"/>
      <c r="AC299" s="254"/>
      <c r="AD299" s="254"/>
      <c r="AE299" s="253"/>
    </row>
    <row r="300" spans="1:31" ht="23.25" x14ac:dyDescent="0.25">
      <c r="A300" s="291" t="s">
        <v>53</v>
      </c>
      <c r="B300" s="286" t="s">
        <v>55</v>
      </c>
      <c r="C300" s="302"/>
      <c r="D300" s="1164"/>
      <c r="E300" s="1162"/>
      <c r="F300" s="1165"/>
      <c r="G300" s="1161"/>
      <c r="H300" s="1162"/>
      <c r="I300" s="1165"/>
      <c r="J300" s="1161"/>
      <c r="K300" s="1162"/>
      <c r="L300" s="1165"/>
      <c r="M300" s="1161"/>
      <c r="N300" s="1162"/>
      <c r="O300" s="1163"/>
      <c r="P300" s="1166"/>
      <c r="Q300" s="1167"/>
      <c r="R300" s="1172"/>
      <c r="S300" s="1139"/>
      <c r="T300" s="1140"/>
      <c r="U300" s="1141"/>
      <c r="V300" s="245"/>
      <c r="W300" s="254"/>
      <c r="X300" s="254"/>
      <c r="Y300" s="254"/>
      <c r="Z300" s="254"/>
      <c r="AA300" s="254"/>
      <c r="AB300" s="254"/>
      <c r="AC300" s="254"/>
      <c r="AD300" s="254"/>
      <c r="AE300" s="253"/>
    </row>
    <row r="301" spans="1:31" x14ac:dyDescent="0.25">
      <c r="A301" s="291">
        <v>1</v>
      </c>
      <c r="B301" s="286" t="s">
        <v>2</v>
      </c>
      <c r="C301" s="303" t="s">
        <v>144</v>
      </c>
      <c r="D301" s="304">
        <f>[2]KIADÁS!$O$152</f>
        <v>0</v>
      </c>
      <c r="E301" s="305">
        <f>[2]KIADÁS!$P$152</f>
        <v>0</v>
      </c>
      <c r="F301" s="305">
        <f>[2]KIADÁS!$Q$152</f>
        <v>0</v>
      </c>
      <c r="G301" s="305">
        <f>[2]KIADÁS!$O$190</f>
        <v>0</v>
      </c>
      <c r="H301" s="305">
        <f>[2]KIADÁS!$P$190</f>
        <v>0</v>
      </c>
      <c r="I301" s="305">
        <f>[2]KIADÁS!$Q$190</f>
        <v>0</v>
      </c>
      <c r="J301" s="305">
        <f>[2]KIADÁS!$O$228</f>
        <v>0</v>
      </c>
      <c r="K301" s="305">
        <f>[2]KIADÁS!$P$228</f>
        <v>0</v>
      </c>
      <c r="L301" s="305">
        <f>[2]KIADÁS!$Q$228</f>
        <v>0</v>
      </c>
      <c r="M301" s="305">
        <f>[2]KIADÁS!$O$266</f>
        <v>0</v>
      </c>
      <c r="N301" s="305">
        <f>[2]KIADÁS!$P$266</f>
        <v>0</v>
      </c>
      <c r="O301" s="306">
        <f>[2]KIADÁS!$Q$266</f>
        <v>0</v>
      </c>
      <c r="P301" s="522">
        <f t="shared" ref="P301:R307" si="354">SUM(S277,D301,G301,J301,M301)</f>
        <v>528326.27659574465</v>
      </c>
      <c r="Q301" s="523">
        <f t="shared" si="354"/>
        <v>0</v>
      </c>
      <c r="R301" s="541">
        <f t="shared" si="354"/>
        <v>103540000</v>
      </c>
      <c r="S301" s="304">
        <f>[3]KIADÁS!$O$114</f>
        <v>79720487.319148943</v>
      </c>
      <c r="T301" s="305">
        <f>[3]KIADÁS!$P$114</f>
        <v>0</v>
      </c>
      <c r="U301" s="307">
        <f>[3]KIADÁS!$Q$114</f>
        <v>0</v>
      </c>
      <c r="V301" s="245"/>
      <c r="W301" s="254"/>
      <c r="X301" s="254"/>
      <c r="Y301" s="254"/>
      <c r="Z301" s="254"/>
      <c r="AA301" s="254"/>
      <c r="AB301" s="254"/>
      <c r="AC301" s="254"/>
      <c r="AD301" s="254"/>
      <c r="AE301" s="253"/>
    </row>
    <row r="302" spans="1:31" ht="23.25" x14ac:dyDescent="0.25">
      <c r="A302" s="291">
        <v>2</v>
      </c>
      <c r="B302" s="286" t="s">
        <v>57</v>
      </c>
      <c r="C302" s="303" t="s">
        <v>145</v>
      </c>
      <c r="D302" s="304">
        <f>[2]KIADÁS!$R$152</f>
        <v>0</v>
      </c>
      <c r="E302" s="305">
        <f>[2]KIADÁS!$S$152</f>
        <v>0</v>
      </c>
      <c r="F302" s="305">
        <f>[2]KIADÁS!$T$152</f>
        <v>0</v>
      </c>
      <c r="G302" s="305">
        <f>[2]KIADÁS!$R$190</f>
        <v>0</v>
      </c>
      <c r="H302" s="305">
        <f>[2]KIADÁS!$S$190</f>
        <v>0</v>
      </c>
      <c r="I302" s="305">
        <f>[2]KIADÁS!$T$190</f>
        <v>0</v>
      </c>
      <c r="J302" s="305">
        <f>[2]KIADÁS!$R$228</f>
        <v>0</v>
      </c>
      <c r="K302" s="305">
        <f>[2]KIADÁS!$S$228</f>
        <v>0</v>
      </c>
      <c r="L302" s="305">
        <f>[2]KIADÁS!$T$228</f>
        <v>0</v>
      </c>
      <c r="M302" s="305">
        <f>[2]KIADÁS!$R$266</f>
        <v>0</v>
      </c>
      <c r="N302" s="305">
        <f>[2]KIADÁS!$S$266</f>
        <v>0</v>
      </c>
      <c r="O302" s="306">
        <f>[2]KIADÁS!$T$266</f>
        <v>0</v>
      </c>
      <c r="P302" s="522">
        <f t="shared" si="354"/>
        <v>92456.723404255317</v>
      </c>
      <c r="Q302" s="523">
        <f t="shared" si="354"/>
        <v>0</v>
      </c>
      <c r="R302" s="541">
        <f t="shared" si="354"/>
        <v>18700000</v>
      </c>
      <c r="S302" s="304">
        <f>[3]KIADÁS!$R$114</f>
        <v>13854905.155851064</v>
      </c>
      <c r="T302" s="305">
        <f>[3]KIADÁS!$S$114</f>
        <v>0</v>
      </c>
      <c r="U302" s="307">
        <f>[3]KIADÁS!$T$114</f>
        <v>0</v>
      </c>
      <c r="V302" s="245"/>
      <c r="W302" s="254"/>
      <c r="X302" s="254"/>
      <c r="Y302" s="254"/>
      <c r="Z302" s="254"/>
      <c r="AA302" s="254"/>
      <c r="AB302" s="254"/>
      <c r="AC302" s="254"/>
      <c r="AD302" s="254"/>
      <c r="AE302" s="253"/>
    </row>
    <row r="303" spans="1:31" x14ac:dyDescent="0.25">
      <c r="A303" s="291">
        <v>3</v>
      </c>
      <c r="B303" s="286" t="s">
        <v>3</v>
      </c>
      <c r="C303" s="303" t="s">
        <v>147</v>
      </c>
      <c r="D303" s="304">
        <f>[2]KIADÁS!$U$152</f>
        <v>0</v>
      </c>
      <c r="E303" s="305">
        <f>[2]KIADÁS!$V$152</f>
        <v>0</v>
      </c>
      <c r="F303" s="305">
        <f>[2]KIADÁS!$W$152</f>
        <v>0</v>
      </c>
      <c r="G303" s="305">
        <f>[2]KIADÁS!$U$190</f>
        <v>0</v>
      </c>
      <c r="H303" s="305">
        <f>[2]KIADÁS!$V$190</f>
        <v>0</v>
      </c>
      <c r="I303" s="305">
        <f>[2]KIADÁS!$W$190</f>
        <v>0</v>
      </c>
      <c r="J303" s="305">
        <f>[2]KIADÁS!$U$228</f>
        <v>0</v>
      </c>
      <c r="K303" s="305">
        <f>[2]KIADÁS!$V$228</f>
        <v>0</v>
      </c>
      <c r="L303" s="305">
        <f>[2]KIADÁS!$W$228</f>
        <v>0</v>
      </c>
      <c r="M303" s="305">
        <f>[2]KIADÁS!$U$266</f>
        <v>0</v>
      </c>
      <c r="N303" s="305">
        <f>[2]KIADÁS!$V$266</f>
        <v>0</v>
      </c>
      <c r="O303" s="306">
        <f>[2]KIADÁS!$W$266</f>
        <v>0</v>
      </c>
      <c r="P303" s="522">
        <f t="shared" si="354"/>
        <v>0</v>
      </c>
      <c r="Q303" s="523">
        <f t="shared" si="354"/>
        <v>0</v>
      </c>
      <c r="R303" s="541">
        <f t="shared" si="354"/>
        <v>13200000</v>
      </c>
      <c r="S303" s="304">
        <f>[3]KIADÁS!$U$114</f>
        <v>0</v>
      </c>
      <c r="T303" s="305">
        <f>[3]KIADÁS!$V$114</f>
        <v>0</v>
      </c>
      <c r="U303" s="307">
        <f>[3]KIADÁS!$W$114</f>
        <v>0</v>
      </c>
      <c r="V303" s="245"/>
      <c r="W303" s="254"/>
      <c r="X303" s="254"/>
      <c r="Y303" s="254"/>
      <c r="Z303" s="254"/>
      <c r="AA303" s="254"/>
      <c r="AB303" s="254"/>
      <c r="AC303" s="254"/>
      <c r="AD303" s="254"/>
      <c r="AE303" s="253"/>
    </row>
    <row r="304" spans="1:31" x14ac:dyDescent="0.25">
      <c r="A304" s="291">
        <v>4</v>
      </c>
      <c r="B304" s="286" t="s">
        <v>51</v>
      </c>
      <c r="C304" s="303" t="s">
        <v>148</v>
      </c>
      <c r="D304" s="304">
        <f>[2]KIADÁS!$AM$152</f>
        <v>0</v>
      </c>
      <c r="E304" s="305">
        <f>[2]KIADÁS!$AN$152</f>
        <v>0</v>
      </c>
      <c r="F304" s="305">
        <f>[2]KIADÁS!$AO$152</f>
        <v>0</v>
      </c>
      <c r="G304" s="305">
        <f>[2]KIADÁS!$AM$190</f>
        <v>0</v>
      </c>
      <c r="H304" s="305">
        <f>[2]KIADÁS!$AN$190</f>
        <v>0</v>
      </c>
      <c r="I304" s="305">
        <f>[2]KIADÁS!$AO$190</f>
        <v>0</v>
      </c>
      <c r="J304" s="305">
        <f>[2]KIADÁS!$AM$228</f>
        <v>0</v>
      </c>
      <c r="K304" s="305">
        <f>[2]KIADÁS!$AN$228</f>
        <v>0</v>
      </c>
      <c r="L304" s="305">
        <f>[2]KIADÁS!$AO$228</f>
        <v>0</v>
      </c>
      <c r="M304" s="305">
        <f>[2]KIADÁS!$AM$266</f>
        <v>0</v>
      </c>
      <c r="N304" s="305">
        <f>[2]KIADÁS!$AN$266</f>
        <v>0</v>
      </c>
      <c r="O304" s="306">
        <f>[2]KIADÁS!$AO$266</f>
        <v>0</v>
      </c>
      <c r="P304" s="522">
        <f t="shared" si="354"/>
        <v>0</v>
      </c>
      <c r="Q304" s="523">
        <f t="shared" si="354"/>
        <v>0</v>
      </c>
      <c r="R304" s="541">
        <f t="shared" si="354"/>
        <v>0</v>
      </c>
      <c r="S304" s="304">
        <f>[3]KIADÁS!$AM$114</f>
        <v>0</v>
      </c>
      <c r="T304" s="305">
        <f>[3]KIADÁS!$AN$114</f>
        <v>0</v>
      </c>
      <c r="U304" s="307">
        <f>[3]KIADÁS!$AO$114</f>
        <v>0</v>
      </c>
      <c r="V304" s="245"/>
      <c r="W304" s="254"/>
      <c r="X304" s="254"/>
      <c r="Y304" s="254"/>
      <c r="Z304" s="254"/>
      <c r="AA304" s="254"/>
      <c r="AB304" s="254"/>
      <c r="AC304" s="254"/>
      <c r="AD304" s="254"/>
      <c r="AE304" s="253"/>
    </row>
    <row r="305" spans="1:31" x14ac:dyDescent="0.25">
      <c r="A305" s="291">
        <v>5</v>
      </c>
      <c r="B305" s="286" t="s">
        <v>58</v>
      </c>
      <c r="C305" s="303" t="s">
        <v>149</v>
      </c>
      <c r="D305" s="304">
        <f>[2]KIADÁS!$BB$152-D306</f>
        <v>0</v>
      </c>
      <c r="E305" s="305">
        <f>[2]KIADÁS!$BC$152-E306</f>
        <v>0</v>
      </c>
      <c r="F305" s="305">
        <f>[2]KIADÁS!$BD$152-F306</f>
        <v>0</v>
      </c>
      <c r="G305" s="305">
        <f>[2]KIADÁS!$BB$190-G306</f>
        <v>0</v>
      </c>
      <c r="H305" s="305">
        <f>[2]KIADÁS!$BC$190-H306</f>
        <v>0</v>
      </c>
      <c r="I305" s="305">
        <f>[2]KIADÁS!$BD$190-I306</f>
        <v>0</v>
      </c>
      <c r="J305" s="305">
        <f>[2]KIADÁS!$BB$228-J306</f>
        <v>0</v>
      </c>
      <c r="K305" s="305">
        <f>[2]KIADÁS!$BC$228-K306</f>
        <v>0</v>
      </c>
      <c r="L305" s="305">
        <f>[2]KIADÁS!$BD$228-L306</f>
        <v>0</v>
      </c>
      <c r="M305" s="305">
        <f>[2]KIADÁS!$BB$266-M306</f>
        <v>0</v>
      </c>
      <c r="N305" s="305">
        <f>[2]KIADÁS!$BC$266-N306</f>
        <v>0</v>
      </c>
      <c r="O305" s="306">
        <f>[2]KIADÁS!$BD$266-O306</f>
        <v>0</v>
      </c>
      <c r="P305" s="522">
        <f t="shared" si="354"/>
        <v>0</v>
      </c>
      <c r="Q305" s="523">
        <f t="shared" si="354"/>
        <v>0</v>
      </c>
      <c r="R305" s="541">
        <f t="shared" si="354"/>
        <v>0</v>
      </c>
      <c r="S305" s="304">
        <f>[3]KIADÁS!$BB$114-S306</f>
        <v>0</v>
      </c>
      <c r="T305" s="305">
        <f>[3]KIADÁS!$BC$114-T306</f>
        <v>0</v>
      </c>
      <c r="U305" s="307">
        <f>[3]KIADÁS!$BD$114-U306</f>
        <v>0</v>
      </c>
      <c r="V305" s="245"/>
      <c r="W305" s="254"/>
      <c r="X305" s="254"/>
      <c r="Y305" s="254"/>
      <c r="Z305" s="254"/>
      <c r="AA305" s="254"/>
      <c r="AB305" s="254"/>
      <c r="AC305" s="254"/>
      <c r="AD305" s="254"/>
      <c r="AE305" s="253"/>
    </row>
    <row r="306" spans="1:31" x14ac:dyDescent="0.25">
      <c r="A306" s="291">
        <v>6</v>
      </c>
      <c r="B306" s="286" t="s">
        <v>98</v>
      </c>
      <c r="C306" s="309" t="s">
        <v>150</v>
      </c>
      <c r="D306" s="304">
        <f>[2]KIADÁS!CF$152+[2]KIADÁS!CI$152</f>
        <v>0</v>
      </c>
      <c r="E306" s="305">
        <f>[2]KIADÁS!$CD$152+[2]KIADÁS!CJ$152</f>
        <v>0</v>
      </c>
      <c r="F306" s="305">
        <f>[2]KIADÁS!$CE$152+[2]KIADÁS!$CH$152</f>
        <v>0</v>
      </c>
      <c r="G306" s="305">
        <f>[2]KIADÁS!CI$190+[2]KIADÁS!CL$190</f>
        <v>0</v>
      </c>
      <c r="H306" s="305">
        <f>[2]KIADÁS!$CD$190+[2]KIADÁS!CM$190</f>
        <v>0</v>
      </c>
      <c r="I306" s="305">
        <f>[2]KIADÁS!$CE$190+[2]KIADÁS!$CH$190</f>
        <v>0</v>
      </c>
      <c r="J306" s="305">
        <f>[2]KIADÁS!CL$228+[2]KIADÁS!CO$228</f>
        <v>0</v>
      </c>
      <c r="K306" s="305">
        <f>[2]KIADÁS!$CD$228+[2]KIADÁS!CP$228</f>
        <v>0</v>
      </c>
      <c r="L306" s="305">
        <f>[2]KIADÁS!$CE$228+[2]KIADÁS!$CH$228</f>
        <v>0</v>
      </c>
      <c r="M306" s="305">
        <f>[2]KIADÁS!CO$266+[2]KIADÁS!CR$266</f>
        <v>0</v>
      </c>
      <c r="N306" s="305">
        <f>[2]KIADÁS!$CD$266+[2]KIADÁS!CS$266</f>
        <v>0</v>
      </c>
      <c r="O306" s="306">
        <f>[2]KIADÁS!$CE$266+[2]KIADÁS!$CH$266</f>
        <v>0</v>
      </c>
      <c r="P306" s="522">
        <f t="shared" si="354"/>
        <v>0</v>
      </c>
      <c r="Q306" s="523">
        <f t="shared" si="354"/>
        <v>0</v>
      </c>
      <c r="R306" s="541">
        <f t="shared" si="354"/>
        <v>0</v>
      </c>
      <c r="S306" s="304">
        <f>[3]KIADÁS!CR$114+[3]KIADÁS!CU$114</f>
        <v>0</v>
      </c>
      <c r="T306" s="305">
        <f>[3]KIADÁS!$CD$114+[3]KIADÁS!CV$114</f>
        <v>0</v>
      </c>
      <c r="U306" s="307">
        <f>[3]KIADÁS!$CE$114+[3]KIADÁS!$CH$114</f>
        <v>0</v>
      </c>
      <c r="V306" s="245"/>
      <c r="W306" s="254"/>
      <c r="X306" s="254"/>
      <c r="Y306" s="254"/>
      <c r="Z306" s="254"/>
      <c r="AA306" s="254"/>
      <c r="AB306" s="254"/>
      <c r="AC306" s="254"/>
      <c r="AD306" s="254"/>
      <c r="AE306" s="253"/>
    </row>
    <row r="307" spans="1:31" x14ac:dyDescent="0.25">
      <c r="A307" s="292"/>
      <c r="B307" s="288" t="s">
        <v>59</v>
      </c>
      <c r="C307" s="310"/>
      <c r="D307" s="311">
        <f>SUM(D301:D305)</f>
        <v>0</v>
      </c>
      <c r="E307" s="312">
        <f t="shared" ref="E307:F307" si="355">SUM(E301:E305)</f>
        <v>0</v>
      </c>
      <c r="F307" s="312">
        <f t="shared" si="355"/>
        <v>0</v>
      </c>
      <c r="G307" s="312">
        <f>SUM(G301:G305)</f>
        <v>0</v>
      </c>
      <c r="H307" s="312">
        <f t="shared" ref="H307:I307" si="356">SUM(H301:H305)</f>
        <v>0</v>
      </c>
      <c r="I307" s="312">
        <f t="shared" si="356"/>
        <v>0</v>
      </c>
      <c r="J307" s="312">
        <f>SUM(J301:J305)</f>
        <v>0</v>
      </c>
      <c r="K307" s="312">
        <f t="shared" ref="K307:L307" si="357">SUM(K301:K305)</f>
        <v>0</v>
      </c>
      <c r="L307" s="312">
        <f t="shared" si="357"/>
        <v>0</v>
      </c>
      <c r="M307" s="312">
        <f>SUM(M301:M305)</f>
        <v>0</v>
      </c>
      <c r="N307" s="312">
        <f t="shared" ref="N307:O307" si="358">SUM(N301:N305)</f>
        <v>0</v>
      </c>
      <c r="O307" s="313">
        <f t="shared" si="358"/>
        <v>0</v>
      </c>
      <c r="P307" s="522">
        <f t="shared" si="354"/>
        <v>620783</v>
      </c>
      <c r="Q307" s="523">
        <f t="shared" si="354"/>
        <v>0</v>
      </c>
      <c r="R307" s="541">
        <f t="shared" si="354"/>
        <v>135440000</v>
      </c>
      <c r="S307" s="311">
        <f>SUM(S301:S305)</f>
        <v>93575392.475000009</v>
      </c>
      <c r="T307" s="312">
        <f t="shared" ref="T307:U307" si="359">SUM(T301:T305)</f>
        <v>0</v>
      </c>
      <c r="U307" s="314">
        <f t="shared" si="359"/>
        <v>0</v>
      </c>
      <c r="V307" s="245"/>
      <c r="W307" s="254"/>
      <c r="X307" s="254"/>
      <c r="Y307" s="254"/>
      <c r="Z307" s="254"/>
      <c r="AA307" s="254"/>
      <c r="AB307" s="254"/>
      <c r="AC307" s="254"/>
      <c r="AD307" s="254"/>
      <c r="AE307" s="253"/>
    </row>
    <row r="308" spans="1:31" ht="23.25" x14ac:dyDescent="0.25">
      <c r="A308" s="291" t="s">
        <v>82</v>
      </c>
      <c r="B308" s="286" t="s">
        <v>62</v>
      </c>
      <c r="C308" s="303"/>
      <c r="D308" s="1192"/>
      <c r="E308" s="1193"/>
      <c r="F308" s="1207"/>
      <c r="G308" s="1173"/>
      <c r="H308" s="1193"/>
      <c r="I308" s="1207"/>
      <c r="J308" s="1173"/>
      <c r="K308" s="1193"/>
      <c r="L308" s="1207"/>
      <c r="M308" s="1173"/>
      <c r="N308" s="1193"/>
      <c r="O308" s="1194"/>
      <c r="P308" s="1169"/>
      <c r="Q308" s="1170"/>
      <c r="R308" s="1171"/>
      <c r="S308" s="1144"/>
      <c r="T308" s="1142"/>
      <c r="U308" s="1143"/>
      <c r="V308" s="245"/>
      <c r="W308" s="254"/>
      <c r="X308" s="254"/>
      <c r="Y308" s="254"/>
      <c r="Z308" s="254"/>
      <c r="AA308" s="254"/>
      <c r="AB308" s="254"/>
      <c r="AC308" s="254"/>
      <c r="AD308" s="254"/>
      <c r="AE308" s="253"/>
    </row>
    <row r="309" spans="1:31" x14ac:dyDescent="0.25">
      <c r="A309" s="291">
        <v>7</v>
      </c>
      <c r="B309" s="286" t="s">
        <v>64</v>
      </c>
      <c r="C309" s="303" t="s">
        <v>151</v>
      </c>
      <c r="D309" s="304">
        <f>[2]KIADÁS!$CL$152</f>
        <v>0</v>
      </c>
      <c r="E309" s="305">
        <f>[2]KIADÁS!$CM$152</f>
        <v>0</v>
      </c>
      <c r="F309" s="305">
        <f>[2]KIADÁS!$CN$152</f>
        <v>0</v>
      </c>
      <c r="G309" s="305">
        <f>[2]KIADÁS!$CL$190</f>
        <v>0</v>
      </c>
      <c r="H309" s="305">
        <f>[2]KIADÁS!$CM$190</f>
        <v>0</v>
      </c>
      <c r="I309" s="305">
        <f>[2]KIADÁS!$CN$190</f>
        <v>0</v>
      </c>
      <c r="J309" s="305">
        <f>[2]KIADÁS!$CL$228</f>
        <v>0</v>
      </c>
      <c r="K309" s="305">
        <f>[2]KIADÁS!$CM$228</f>
        <v>0</v>
      </c>
      <c r="L309" s="305">
        <f>[2]KIADÁS!$CN$228</f>
        <v>0</v>
      </c>
      <c r="M309" s="305">
        <f>[2]KIADÁS!$CL$266</f>
        <v>0</v>
      </c>
      <c r="N309" s="305">
        <f>[2]KIADÁS!$CM$266</f>
        <v>0</v>
      </c>
      <c r="O309" s="306">
        <f>[2]KIADÁS!$CN$266</f>
        <v>0</v>
      </c>
      <c r="P309" s="522">
        <f t="shared" ref="P309:R313" si="360">SUM(S285,D309,G309,J309,M309)</f>
        <v>0</v>
      </c>
      <c r="Q309" s="523">
        <f t="shared" si="360"/>
        <v>0</v>
      </c>
      <c r="R309" s="541">
        <f t="shared" si="360"/>
        <v>0</v>
      </c>
      <c r="S309" s="304">
        <f>[3]KIADÁS!$CL$114</f>
        <v>0</v>
      </c>
      <c r="T309" s="305">
        <f>[3]KIADÁS!$CM$114</f>
        <v>0</v>
      </c>
      <c r="U309" s="307">
        <f>[3]KIADÁS!$CN$114</f>
        <v>0</v>
      </c>
      <c r="V309" s="245"/>
      <c r="W309" s="254"/>
      <c r="X309" s="254"/>
      <c r="Y309" s="254"/>
      <c r="Z309" s="254"/>
      <c r="AA309" s="254"/>
      <c r="AB309" s="254"/>
      <c r="AC309" s="254"/>
      <c r="AD309" s="254"/>
      <c r="AE309" s="253"/>
    </row>
    <row r="310" spans="1:31" x14ac:dyDescent="0.25">
      <c r="A310" s="291">
        <v>8</v>
      </c>
      <c r="B310" s="286" t="s">
        <v>65</v>
      </c>
      <c r="C310" s="303" t="s">
        <v>152</v>
      </c>
      <c r="D310" s="304">
        <f>[2]KIADÁS!$CO$152</f>
        <v>0</v>
      </c>
      <c r="E310" s="305">
        <f>[2]KIADÁS!$CP$152</f>
        <v>0</v>
      </c>
      <c r="F310" s="305">
        <f>[2]KIADÁS!$CQ$152</f>
        <v>0</v>
      </c>
      <c r="G310" s="305">
        <f>[2]KIADÁS!$CO$190</f>
        <v>0</v>
      </c>
      <c r="H310" s="305">
        <f>[2]KIADÁS!$CP$190</f>
        <v>0</v>
      </c>
      <c r="I310" s="305">
        <f>[2]KIADÁS!$CQ$190</f>
        <v>0</v>
      </c>
      <c r="J310" s="305">
        <f>[2]KIADÁS!$CO$228</f>
        <v>0</v>
      </c>
      <c r="K310" s="305">
        <f>[2]KIADÁS!$CP$228</f>
        <v>0</v>
      </c>
      <c r="L310" s="305">
        <f>[2]KIADÁS!$CQ$228</f>
        <v>0</v>
      </c>
      <c r="M310" s="305">
        <f>[2]KIADÁS!$CO$266</f>
        <v>0</v>
      </c>
      <c r="N310" s="305">
        <f>[2]KIADÁS!$CP$266</f>
        <v>0</v>
      </c>
      <c r="O310" s="306">
        <f>[2]KIADÁS!$CQ$266</f>
        <v>0</v>
      </c>
      <c r="P310" s="522">
        <f t="shared" si="360"/>
        <v>0</v>
      </c>
      <c r="Q310" s="523">
        <f t="shared" si="360"/>
        <v>0</v>
      </c>
      <c r="R310" s="541">
        <f t="shared" si="360"/>
        <v>0</v>
      </c>
      <c r="S310" s="304">
        <f>[3]KIADÁS!$CO$114</f>
        <v>0</v>
      </c>
      <c r="T310" s="305">
        <f>[3]KIADÁS!$CP$114</f>
        <v>0</v>
      </c>
      <c r="U310" s="307">
        <f>[3]KIADÁS!$CQ$114</f>
        <v>0</v>
      </c>
      <c r="V310" s="245"/>
      <c r="W310" s="254"/>
      <c r="X310" s="254"/>
      <c r="Y310" s="254"/>
      <c r="Z310" s="254"/>
      <c r="AA310" s="254"/>
      <c r="AB310" s="254"/>
      <c r="AC310" s="254"/>
      <c r="AD310" s="254"/>
      <c r="AE310" s="253"/>
    </row>
    <row r="311" spans="1:31" x14ac:dyDescent="0.25">
      <c r="A311" s="291">
        <v>9</v>
      </c>
      <c r="B311" s="286" t="s">
        <v>66</v>
      </c>
      <c r="C311" s="303" t="s">
        <v>153</v>
      </c>
      <c r="D311" s="304">
        <f>[2]KIADÁS!$CR$152</f>
        <v>0</v>
      </c>
      <c r="E311" s="305">
        <f>[2]KIADÁS!$CS$152</f>
        <v>0</v>
      </c>
      <c r="F311" s="305">
        <f>[2]KIADÁS!$CT$152</f>
        <v>0</v>
      </c>
      <c r="G311" s="305">
        <f>[2]KIADÁS!$CR$190</f>
        <v>0</v>
      </c>
      <c r="H311" s="305">
        <f>[2]KIADÁS!$CS$190</f>
        <v>0</v>
      </c>
      <c r="I311" s="305">
        <f>[2]KIADÁS!$CT$190</f>
        <v>0</v>
      </c>
      <c r="J311" s="305">
        <f>[2]KIADÁS!$CR$228</f>
        <v>0</v>
      </c>
      <c r="K311" s="305">
        <f>[2]KIADÁS!$CS$228</f>
        <v>0</v>
      </c>
      <c r="L311" s="305">
        <f>[2]KIADÁS!$CT$228</f>
        <v>0</v>
      </c>
      <c r="M311" s="305">
        <f>[2]KIADÁS!$CR$266</f>
        <v>0</v>
      </c>
      <c r="N311" s="305">
        <f>[2]KIADÁS!$CS$266</f>
        <v>0</v>
      </c>
      <c r="O311" s="306">
        <f>[2]KIADÁS!$CT$266</f>
        <v>0</v>
      </c>
      <c r="P311" s="522">
        <f t="shared" si="360"/>
        <v>0</v>
      </c>
      <c r="Q311" s="523">
        <f t="shared" si="360"/>
        <v>0</v>
      </c>
      <c r="R311" s="541">
        <f t="shared" si="360"/>
        <v>0</v>
      </c>
      <c r="S311" s="304">
        <f>[3]KIADÁS!$CR$114</f>
        <v>0</v>
      </c>
      <c r="T311" s="305">
        <f>[3]KIADÁS!$CS$114</f>
        <v>0</v>
      </c>
      <c r="U311" s="307">
        <f>[3]KIADÁS!$CT$114</f>
        <v>0</v>
      </c>
      <c r="V311" s="245"/>
      <c r="W311" s="254"/>
      <c r="X311" s="254"/>
      <c r="Y311" s="254"/>
      <c r="Z311" s="254"/>
      <c r="AA311" s="254"/>
      <c r="AB311" s="254"/>
      <c r="AC311" s="254"/>
      <c r="AD311" s="254"/>
      <c r="AE311" s="253"/>
    </row>
    <row r="312" spans="1:31" x14ac:dyDescent="0.25">
      <c r="A312" s="291">
        <v>10</v>
      </c>
      <c r="B312" s="286" t="s">
        <v>15</v>
      </c>
      <c r="C312" s="303" t="s">
        <v>150</v>
      </c>
      <c r="D312" s="304">
        <f>[2]KIADÁS!$CI$152</f>
        <v>0</v>
      </c>
      <c r="E312" s="305">
        <f>[2]KIADÁS!$CJ$152</f>
        <v>0</v>
      </c>
      <c r="F312" s="305">
        <f>[2]KIADÁS!$CK$152</f>
        <v>0</v>
      </c>
      <c r="G312" s="305">
        <f>[2]KIADÁS!$CI$190</f>
        <v>0</v>
      </c>
      <c r="H312" s="305">
        <f>[2]KIADÁS!$CJ$190</f>
        <v>0</v>
      </c>
      <c r="I312" s="305">
        <f>[2]KIADÁS!$CK$190</f>
        <v>0</v>
      </c>
      <c r="J312" s="305">
        <f>[2]KIADÁS!$CI$228</f>
        <v>0</v>
      </c>
      <c r="K312" s="305">
        <f>[2]KIADÁS!$CJ$228</f>
        <v>0</v>
      </c>
      <c r="L312" s="305">
        <f>[2]KIADÁS!$CK$228</f>
        <v>0</v>
      </c>
      <c r="M312" s="305">
        <f>[2]KIADÁS!$CI$266</f>
        <v>0</v>
      </c>
      <c r="N312" s="305">
        <f>[2]KIADÁS!$CJ$266</f>
        <v>0</v>
      </c>
      <c r="O312" s="306">
        <f>[2]KIADÁS!$CK$266</f>
        <v>0</v>
      </c>
      <c r="P312" s="522">
        <f t="shared" si="360"/>
        <v>0</v>
      </c>
      <c r="Q312" s="523">
        <f t="shared" si="360"/>
        <v>0</v>
      </c>
      <c r="R312" s="541">
        <f t="shared" si="360"/>
        <v>0</v>
      </c>
      <c r="S312" s="304">
        <f>[3]KIADÁS!$CI$114</f>
        <v>0</v>
      </c>
      <c r="T312" s="305">
        <f>[3]KIADÁS!$CJ$114</f>
        <v>0</v>
      </c>
      <c r="U312" s="307">
        <f>[3]KIADÁS!$CK$114</f>
        <v>0</v>
      </c>
      <c r="V312" s="245"/>
      <c r="W312" s="254"/>
      <c r="X312" s="254"/>
      <c r="Y312" s="254"/>
      <c r="Z312" s="254"/>
      <c r="AA312" s="254"/>
      <c r="AB312" s="254"/>
      <c r="AC312" s="254"/>
      <c r="AD312" s="254"/>
      <c r="AE312" s="253"/>
    </row>
    <row r="313" spans="1:31" x14ac:dyDescent="0.25">
      <c r="A313" s="292"/>
      <c r="B313" s="288" t="s">
        <v>67</v>
      </c>
      <c r="C313" s="310"/>
      <c r="D313" s="311">
        <f>D309+D310+D311</f>
        <v>0</v>
      </c>
      <c r="E313" s="312">
        <f t="shared" ref="E313:F313" si="361">E309+E310+E311</f>
        <v>0</v>
      </c>
      <c r="F313" s="312">
        <f t="shared" si="361"/>
        <v>0</v>
      </c>
      <c r="G313" s="312">
        <f>G309+G310+G311</f>
        <v>0</v>
      </c>
      <c r="H313" s="312">
        <f t="shared" ref="H313:I313" si="362">H309+H310+H311</f>
        <v>0</v>
      </c>
      <c r="I313" s="312">
        <f t="shared" si="362"/>
        <v>0</v>
      </c>
      <c r="J313" s="312">
        <f>J309+J310+J311</f>
        <v>0</v>
      </c>
      <c r="K313" s="312">
        <f t="shared" ref="K313:L313" si="363">K309+K310+K311</f>
        <v>0</v>
      </c>
      <c r="L313" s="312">
        <f t="shared" si="363"/>
        <v>0</v>
      </c>
      <c r="M313" s="312">
        <f>M309+M310+M311</f>
        <v>0</v>
      </c>
      <c r="N313" s="312">
        <f t="shared" ref="N313:O313" si="364">N309+N310+N311</f>
        <v>0</v>
      </c>
      <c r="O313" s="313">
        <f t="shared" si="364"/>
        <v>0</v>
      </c>
      <c r="P313" s="522">
        <f t="shared" si="360"/>
        <v>0</v>
      </c>
      <c r="Q313" s="523">
        <f t="shared" si="360"/>
        <v>0</v>
      </c>
      <c r="R313" s="541">
        <f t="shared" si="360"/>
        <v>0</v>
      </c>
      <c r="S313" s="311">
        <f>S309+S310+S311</f>
        <v>0</v>
      </c>
      <c r="T313" s="312">
        <f t="shared" ref="T313:U313" si="365">T309+T310+T311</f>
        <v>0</v>
      </c>
      <c r="U313" s="314">
        <f t="shared" si="365"/>
        <v>0</v>
      </c>
      <c r="V313" s="245"/>
      <c r="W313" s="254"/>
      <c r="X313" s="254"/>
      <c r="Y313" s="254"/>
      <c r="Z313" s="254"/>
      <c r="AA313" s="254"/>
      <c r="AB313" s="254"/>
      <c r="AC313" s="254"/>
      <c r="AD313" s="254"/>
      <c r="AE313" s="253"/>
    </row>
    <row r="314" spans="1:31" ht="23.25" x14ac:dyDescent="0.25">
      <c r="A314" s="291" t="s">
        <v>83</v>
      </c>
      <c r="B314" s="286" t="s">
        <v>84</v>
      </c>
      <c r="C314" s="302"/>
      <c r="D314" s="1192"/>
      <c r="E314" s="1193"/>
      <c r="F314" s="1207"/>
      <c r="G314" s="1173"/>
      <c r="H314" s="1193"/>
      <c r="I314" s="1207"/>
      <c r="J314" s="1173"/>
      <c r="K314" s="1193"/>
      <c r="L314" s="1207"/>
      <c r="M314" s="1173"/>
      <c r="N314" s="1193"/>
      <c r="O314" s="1194"/>
      <c r="P314" s="1169"/>
      <c r="Q314" s="1170"/>
      <c r="R314" s="1171"/>
      <c r="S314" s="1144"/>
      <c r="T314" s="1142"/>
      <c r="U314" s="1143"/>
      <c r="V314" s="245"/>
      <c r="W314" s="254"/>
      <c r="X314" s="254"/>
      <c r="Y314" s="254"/>
      <c r="Z314" s="254"/>
      <c r="AA314" s="254"/>
      <c r="AB314" s="254"/>
      <c r="AC314" s="254"/>
      <c r="AD314" s="254"/>
      <c r="AE314" s="253"/>
    </row>
    <row r="315" spans="1:31" x14ac:dyDescent="0.25">
      <c r="A315" s="291">
        <v>11</v>
      </c>
      <c r="B315" s="286" t="s">
        <v>162</v>
      </c>
      <c r="C315" s="303" t="s">
        <v>140</v>
      </c>
      <c r="D315" s="304">
        <f>[2]KIADÁS!$EB$152</f>
        <v>0</v>
      </c>
      <c r="E315" s="305">
        <f>[2]KIADÁS!$EC$152</f>
        <v>0</v>
      </c>
      <c r="F315" s="305">
        <f>[2]KIADÁS!$ED$152</f>
        <v>0</v>
      </c>
      <c r="G315" s="305">
        <f>[2]KIADÁS!$EB$190</f>
        <v>0</v>
      </c>
      <c r="H315" s="305">
        <f>[2]KIADÁS!$EC$190</f>
        <v>0</v>
      </c>
      <c r="I315" s="305">
        <f>[2]KIADÁS!$ED$190</f>
        <v>0</v>
      </c>
      <c r="J315" s="305">
        <f>[2]KIADÁS!$EB$228</f>
        <v>0</v>
      </c>
      <c r="K315" s="305">
        <f>[2]KIADÁS!$EC$228</f>
        <v>0</v>
      </c>
      <c r="L315" s="305">
        <f>[2]KIADÁS!$ED$228</f>
        <v>0</v>
      </c>
      <c r="M315" s="305">
        <f>[2]KIADÁS!$EB$266</f>
        <v>0</v>
      </c>
      <c r="N315" s="305">
        <f>[2]KIADÁS!$EC$266</f>
        <v>0</v>
      </c>
      <c r="O315" s="306">
        <f>[2]KIADÁS!$ED$266</f>
        <v>0</v>
      </c>
      <c r="P315" s="522">
        <f t="shared" ref="P315:R319" si="366">SUM(S291,D315,G315,J315,M315)</f>
        <v>0</v>
      </c>
      <c r="Q315" s="523">
        <f t="shared" si="366"/>
        <v>0</v>
      </c>
      <c r="R315" s="541">
        <f t="shared" si="366"/>
        <v>0</v>
      </c>
      <c r="S315" s="304">
        <f>[3]KIADÁS!$EB$114</f>
        <v>0</v>
      </c>
      <c r="T315" s="305">
        <f>[3]KIADÁS!$EC$114</f>
        <v>0</v>
      </c>
      <c r="U315" s="307">
        <f>[3]KIADÁS!$ED$114</f>
        <v>0</v>
      </c>
      <c r="V315" s="245"/>
      <c r="W315" s="254"/>
      <c r="X315" s="254"/>
      <c r="Y315" s="254"/>
      <c r="Z315" s="254"/>
      <c r="AA315" s="254"/>
      <c r="AB315" s="254"/>
      <c r="AC315" s="254"/>
      <c r="AD315" s="254"/>
      <c r="AE315" s="253"/>
    </row>
    <row r="316" spans="1:31" x14ac:dyDescent="0.25">
      <c r="A316" s="291">
        <v>12</v>
      </c>
      <c r="B316" s="286" t="s">
        <v>76</v>
      </c>
      <c r="C316" s="303" t="s">
        <v>141</v>
      </c>
      <c r="D316" s="304">
        <f>[2]KIADÁS!$DY$152</f>
        <v>0</v>
      </c>
      <c r="E316" s="305">
        <f>[2]KIADÁS!$DZ$152</f>
        <v>0</v>
      </c>
      <c r="F316" s="305">
        <f>[2]KIADÁS!$EA$152</f>
        <v>0</v>
      </c>
      <c r="G316" s="305">
        <f>[2]KIADÁS!$DY$190</f>
        <v>0</v>
      </c>
      <c r="H316" s="305">
        <f>[2]KIADÁS!$DZ$190</f>
        <v>0</v>
      </c>
      <c r="I316" s="305">
        <f>[2]KIADÁS!$EA$190</f>
        <v>0</v>
      </c>
      <c r="J316" s="305">
        <f>[2]KIADÁS!$DY$228</f>
        <v>0</v>
      </c>
      <c r="K316" s="305">
        <f>[2]KIADÁS!$DZ$228</f>
        <v>0</v>
      </c>
      <c r="L316" s="305">
        <f>[2]KIADÁS!$EA$228</f>
        <v>0</v>
      </c>
      <c r="M316" s="305">
        <f>[2]KIADÁS!$DY$266</f>
        <v>0</v>
      </c>
      <c r="N316" s="305">
        <f>[2]KIADÁS!$DZ$266</f>
        <v>0</v>
      </c>
      <c r="O316" s="306">
        <f>[2]KIADÁS!$EA$266</f>
        <v>0</v>
      </c>
      <c r="P316" s="522">
        <f t="shared" si="366"/>
        <v>0</v>
      </c>
      <c r="Q316" s="523">
        <f t="shared" si="366"/>
        <v>0</v>
      </c>
      <c r="R316" s="541">
        <f t="shared" si="366"/>
        <v>0</v>
      </c>
      <c r="S316" s="304">
        <f>[3]KIADÁS!$DY$114</f>
        <v>0</v>
      </c>
      <c r="T316" s="305">
        <f>[3]KIADÁS!$DZ$114</f>
        <v>0</v>
      </c>
      <c r="U316" s="307">
        <f>[3]KIADÁS!$EA$114</f>
        <v>0</v>
      </c>
      <c r="V316" s="245"/>
      <c r="W316" s="254"/>
      <c r="X316" s="254"/>
      <c r="Y316" s="254"/>
      <c r="Z316" s="254"/>
      <c r="AA316" s="254"/>
      <c r="AB316" s="254"/>
      <c r="AC316" s="254"/>
      <c r="AD316" s="254"/>
      <c r="AE316" s="253"/>
    </row>
    <row r="317" spans="1:31" ht="23.25" x14ac:dyDescent="0.25">
      <c r="A317" s="291">
        <v>13</v>
      </c>
      <c r="B317" s="286" t="s">
        <v>156</v>
      </c>
      <c r="C317" s="309" t="s">
        <v>143</v>
      </c>
      <c r="D317" s="304">
        <f>[2]KIADÁS!$EH$152</f>
        <v>0</v>
      </c>
      <c r="E317" s="305">
        <f>[2]KIADÁS!$EI$152</f>
        <v>0</v>
      </c>
      <c r="F317" s="305">
        <f>[2]KIADÁS!$EJ$152</f>
        <v>0</v>
      </c>
      <c r="G317" s="305">
        <f>[2]KIADÁS!$EH$190</f>
        <v>0</v>
      </c>
      <c r="H317" s="305">
        <f>[2]KIADÁS!$EI$190</f>
        <v>0</v>
      </c>
      <c r="I317" s="305">
        <f>[2]KIADÁS!$EJ$190</f>
        <v>0</v>
      </c>
      <c r="J317" s="305">
        <f>[2]KIADÁS!$EH$228</f>
        <v>0</v>
      </c>
      <c r="K317" s="305">
        <f>[2]KIADÁS!$EI$228</f>
        <v>0</v>
      </c>
      <c r="L317" s="305">
        <f>[2]KIADÁS!$EJ$228</f>
        <v>0</v>
      </c>
      <c r="M317" s="305">
        <f>[2]KIADÁS!$EH$266</f>
        <v>0</v>
      </c>
      <c r="N317" s="305">
        <f>[2]KIADÁS!$EI$266</f>
        <v>0</v>
      </c>
      <c r="O317" s="306">
        <f>[2]KIADÁS!$EJ$266</f>
        <v>0</v>
      </c>
      <c r="P317" s="522">
        <f t="shared" si="366"/>
        <v>0</v>
      </c>
      <c r="Q317" s="523">
        <f t="shared" si="366"/>
        <v>0</v>
      </c>
      <c r="R317" s="541">
        <f t="shared" si="366"/>
        <v>0</v>
      </c>
      <c r="S317" s="304">
        <f>[3]KIADÁS!$EH$114</f>
        <v>0</v>
      </c>
      <c r="T317" s="305">
        <f>[3]KIADÁS!$EI$114</f>
        <v>0</v>
      </c>
      <c r="U317" s="307">
        <f>[3]KIADÁS!$EJ$114</f>
        <v>0</v>
      </c>
      <c r="V317" s="245"/>
      <c r="W317" s="254"/>
      <c r="X317" s="254"/>
      <c r="Y317" s="254"/>
      <c r="Z317" s="254"/>
      <c r="AA317" s="254"/>
      <c r="AB317" s="254"/>
      <c r="AC317" s="254"/>
      <c r="AD317" s="254"/>
      <c r="AE317" s="253"/>
    </row>
    <row r="318" spans="1:31" ht="22.5" x14ac:dyDescent="0.25">
      <c r="A318" s="292"/>
      <c r="B318" s="288" t="s">
        <v>96</v>
      </c>
      <c r="C318" s="315"/>
      <c r="D318" s="311">
        <f>SUM(D315,D316,D317)</f>
        <v>0</v>
      </c>
      <c r="E318" s="312">
        <f>SUM(E315,E316,E317)</f>
        <v>0</v>
      </c>
      <c r="F318" s="312">
        <f>SUM(F315,F316,F317)</f>
        <v>0</v>
      </c>
      <c r="G318" s="312">
        <f t="shared" ref="G318:O318" si="367">SUM(G315,G316,G317)</f>
        <v>0</v>
      </c>
      <c r="H318" s="312">
        <f t="shared" si="367"/>
        <v>0</v>
      </c>
      <c r="I318" s="312">
        <f t="shared" si="367"/>
        <v>0</v>
      </c>
      <c r="J318" s="312">
        <f t="shared" si="367"/>
        <v>0</v>
      </c>
      <c r="K318" s="312">
        <f t="shared" si="367"/>
        <v>0</v>
      </c>
      <c r="L318" s="312">
        <f t="shared" si="367"/>
        <v>0</v>
      </c>
      <c r="M318" s="312">
        <f t="shared" si="367"/>
        <v>0</v>
      </c>
      <c r="N318" s="312">
        <f t="shared" si="367"/>
        <v>0</v>
      </c>
      <c r="O318" s="313">
        <f t="shared" si="367"/>
        <v>0</v>
      </c>
      <c r="P318" s="522">
        <f t="shared" si="366"/>
        <v>0</v>
      </c>
      <c r="Q318" s="523">
        <f t="shared" si="366"/>
        <v>0</v>
      </c>
      <c r="R318" s="541">
        <f t="shared" si="366"/>
        <v>0</v>
      </c>
      <c r="S318" s="311">
        <f t="shared" ref="S318:U318" si="368">SUM(S315,S316,S317)</f>
        <v>0</v>
      </c>
      <c r="T318" s="312">
        <f t="shared" si="368"/>
        <v>0</v>
      </c>
      <c r="U318" s="314">
        <f t="shared" si="368"/>
        <v>0</v>
      </c>
      <c r="V318" s="245"/>
      <c r="W318" s="254"/>
      <c r="X318" s="254"/>
      <c r="Y318" s="254"/>
      <c r="Z318" s="254"/>
      <c r="AA318" s="254"/>
      <c r="AB318" s="254"/>
      <c r="AC318" s="254"/>
      <c r="AD318" s="254"/>
      <c r="AE318" s="253"/>
    </row>
    <row r="319" spans="1:31" ht="23.25" thickBot="1" x14ac:dyDescent="0.3">
      <c r="A319" s="292"/>
      <c r="B319" s="288" t="s">
        <v>103</v>
      </c>
      <c r="C319" s="315"/>
      <c r="D319" s="517">
        <f t="shared" ref="D319:F319" si="369">SUM(D318,D313,D307)</f>
        <v>0</v>
      </c>
      <c r="E319" s="518">
        <f t="shared" si="369"/>
        <v>0</v>
      </c>
      <c r="F319" s="518">
        <f t="shared" si="369"/>
        <v>0</v>
      </c>
      <c r="G319" s="518">
        <f t="shared" ref="G319:O319" si="370">SUM(G318,G313,G307)</f>
        <v>0</v>
      </c>
      <c r="H319" s="518">
        <f t="shared" si="370"/>
        <v>0</v>
      </c>
      <c r="I319" s="518">
        <f t="shared" si="370"/>
        <v>0</v>
      </c>
      <c r="J319" s="518">
        <f t="shared" si="370"/>
        <v>0</v>
      </c>
      <c r="K319" s="518">
        <f t="shared" si="370"/>
        <v>0</v>
      </c>
      <c r="L319" s="518">
        <f t="shared" si="370"/>
        <v>0</v>
      </c>
      <c r="M319" s="518">
        <f t="shared" si="370"/>
        <v>0</v>
      </c>
      <c r="N319" s="518">
        <f t="shared" si="370"/>
        <v>0</v>
      </c>
      <c r="O319" s="536">
        <f t="shared" si="370"/>
        <v>0</v>
      </c>
      <c r="P319" s="537">
        <f t="shared" si="366"/>
        <v>620783</v>
      </c>
      <c r="Q319" s="538">
        <f t="shared" si="366"/>
        <v>0</v>
      </c>
      <c r="R319" s="542">
        <f t="shared" si="366"/>
        <v>135440000</v>
      </c>
      <c r="S319" s="517">
        <f t="shared" ref="S319:U319" si="371">SUM(S318,S313,S307)</f>
        <v>93575392.475000009</v>
      </c>
      <c r="T319" s="518">
        <f t="shared" si="371"/>
        <v>0</v>
      </c>
      <c r="U319" s="519">
        <f t="shared" si="371"/>
        <v>0</v>
      </c>
      <c r="V319" s="245"/>
      <c r="W319" s="254"/>
      <c r="X319" s="254"/>
      <c r="Y319" s="254"/>
      <c r="Z319" s="254"/>
      <c r="AA319" s="254"/>
      <c r="AB319" s="254"/>
      <c r="AC319" s="254"/>
      <c r="AD319" s="254"/>
      <c r="AE319" s="253"/>
    </row>
    <row r="320" spans="1:31" ht="15.75" customHeight="1" thickBot="1" x14ac:dyDescent="0.3">
      <c r="C320" s="1102" t="s">
        <v>223</v>
      </c>
      <c r="D320" s="1174" t="s">
        <v>267</v>
      </c>
      <c r="E320" s="1175"/>
      <c r="F320" s="1175"/>
      <c r="G320" s="1175"/>
      <c r="H320" s="1175"/>
      <c r="I320" s="1175"/>
      <c r="J320" s="1175"/>
      <c r="K320" s="1175"/>
      <c r="L320" s="1175"/>
      <c r="M320" s="1175"/>
      <c r="N320" s="1175"/>
      <c r="O320" s="1175"/>
      <c r="P320" s="1175"/>
      <c r="Q320" s="1175"/>
      <c r="R320" s="1175"/>
      <c r="S320" s="1178"/>
      <c r="T320" s="1178"/>
      <c r="U320" s="1179"/>
      <c r="V320" s="245"/>
      <c r="W320" s="254"/>
      <c r="X320" s="254"/>
      <c r="Y320" s="254"/>
      <c r="Z320" s="254"/>
      <c r="AA320" s="254"/>
      <c r="AB320" s="254"/>
      <c r="AC320" s="254"/>
      <c r="AD320" s="254"/>
      <c r="AE320" s="253"/>
    </row>
    <row r="321" spans="1:31" ht="51" customHeight="1" x14ac:dyDescent="0.25">
      <c r="C321" s="1102"/>
      <c r="D321" s="1050" t="s">
        <v>279</v>
      </c>
      <c r="E321" s="1041"/>
      <c r="F321" s="1041"/>
      <c r="G321" s="1041" t="s">
        <v>213</v>
      </c>
      <c r="H321" s="1041"/>
      <c r="I321" s="1041"/>
      <c r="J321" s="1041" t="s">
        <v>210</v>
      </c>
      <c r="K321" s="1041"/>
      <c r="L321" s="1041"/>
      <c r="M321" s="1041" t="s">
        <v>214</v>
      </c>
      <c r="N321" s="1041"/>
      <c r="O321" s="1041"/>
      <c r="P321" s="1041" t="s">
        <v>211</v>
      </c>
      <c r="Q321" s="1041"/>
      <c r="R321" s="1053"/>
      <c r="S321" s="1082" t="s">
        <v>206</v>
      </c>
      <c r="T321" s="1083"/>
      <c r="U321" s="1084"/>
      <c r="V321" s="245"/>
      <c r="W321" s="254"/>
      <c r="X321" s="254"/>
      <c r="Y321" s="254"/>
      <c r="Z321" s="254"/>
      <c r="AA321" s="254"/>
      <c r="AB321" s="254"/>
      <c r="AC321" s="254"/>
      <c r="AD321" s="254"/>
      <c r="AE321" s="253"/>
    </row>
    <row r="322" spans="1:31" ht="48.75" customHeight="1" x14ac:dyDescent="0.25">
      <c r="A322" s="289" t="s">
        <v>41</v>
      </c>
      <c r="B322" s="290" t="s">
        <v>111</v>
      </c>
      <c r="C322" s="297" t="s">
        <v>111</v>
      </c>
      <c r="D322" s="1050" t="s">
        <v>316</v>
      </c>
      <c r="E322" s="1041"/>
      <c r="F322" s="1041"/>
      <c r="G322" s="1041" t="s">
        <v>317</v>
      </c>
      <c r="H322" s="1041"/>
      <c r="I322" s="1041"/>
      <c r="J322" s="1041" t="s">
        <v>318</v>
      </c>
      <c r="K322" s="1041"/>
      <c r="L322" s="1041"/>
      <c r="M322" s="1041" t="s">
        <v>319</v>
      </c>
      <c r="N322" s="1041"/>
      <c r="O322" s="1041"/>
      <c r="P322" s="1041" t="s">
        <v>320</v>
      </c>
      <c r="Q322" s="1041"/>
      <c r="R322" s="1053"/>
      <c r="S322" s="1085"/>
      <c r="T322" s="1086"/>
      <c r="U322" s="1087"/>
      <c r="V322" s="245"/>
      <c r="W322" s="254"/>
      <c r="X322" s="254"/>
      <c r="Y322" s="254"/>
      <c r="Z322" s="254"/>
      <c r="AA322" s="254"/>
      <c r="AB322" s="254"/>
      <c r="AC322" s="254"/>
      <c r="AD322" s="254"/>
      <c r="AE322" s="253"/>
    </row>
    <row r="323" spans="1:31" ht="54" customHeight="1" x14ac:dyDescent="0.25">
      <c r="A323" s="289"/>
      <c r="B323" s="290"/>
      <c r="C323" s="298" t="s">
        <v>117</v>
      </c>
      <c r="D323" s="516" t="s">
        <v>134</v>
      </c>
      <c r="E323" s="514" t="s">
        <v>135</v>
      </c>
      <c r="F323" s="514" t="s">
        <v>136</v>
      </c>
      <c r="G323" s="514" t="s">
        <v>134</v>
      </c>
      <c r="H323" s="514" t="s">
        <v>135</v>
      </c>
      <c r="I323" s="514" t="s">
        <v>136</v>
      </c>
      <c r="J323" s="514" t="s">
        <v>134</v>
      </c>
      <c r="K323" s="514" t="s">
        <v>135</v>
      </c>
      <c r="L323" s="514" t="s">
        <v>136</v>
      </c>
      <c r="M323" s="514" t="s">
        <v>134</v>
      </c>
      <c r="N323" s="514" t="s">
        <v>135</v>
      </c>
      <c r="O323" s="514" t="s">
        <v>136</v>
      </c>
      <c r="P323" s="514" t="s">
        <v>134</v>
      </c>
      <c r="Q323" s="514" t="s">
        <v>135</v>
      </c>
      <c r="R323" s="532" t="s">
        <v>136</v>
      </c>
      <c r="S323" s="533" t="s">
        <v>134</v>
      </c>
      <c r="T323" s="534" t="s">
        <v>135</v>
      </c>
      <c r="U323" s="535" t="s">
        <v>136</v>
      </c>
      <c r="V323" s="245"/>
      <c r="W323" s="254"/>
      <c r="X323" s="254"/>
      <c r="Y323" s="254"/>
      <c r="Z323" s="254"/>
      <c r="AA323" s="254"/>
      <c r="AB323" s="254"/>
      <c r="AC323" s="254"/>
      <c r="AD323" s="254"/>
      <c r="AE323" s="253"/>
    </row>
    <row r="324" spans="1:31" ht="23.25" x14ac:dyDescent="0.25">
      <c r="A324" s="291" t="s">
        <v>53</v>
      </c>
      <c r="B324" s="286" t="s">
        <v>55</v>
      </c>
      <c r="C324" s="302"/>
      <c r="D324" s="1139"/>
      <c r="E324" s="1140"/>
      <c r="F324" s="1140"/>
      <c r="G324" s="1140"/>
      <c r="H324" s="1140"/>
      <c r="I324" s="1140"/>
      <c r="J324" s="1140"/>
      <c r="K324" s="1140"/>
      <c r="L324" s="1140"/>
      <c r="M324" s="1140"/>
      <c r="N324" s="1140"/>
      <c r="O324" s="1140"/>
      <c r="P324" s="1140"/>
      <c r="Q324" s="1140"/>
      <c r="R324" s="1161"/>
      <c r="S324" s="1166"/>
      <c r="T324" s="1167"/>
      <c r="U324" s="1168"/>
      <c r="V324" s="245"/>
      <c r="W324" s="254"/>
      <c r="X324" s="254"/>
      <c r="Y324" s="254"/>
      <c r="Z324" s="254"/>
      <c r="AA324" s="254"/>
      <c r="AB324" s="254"/>
      <c r="AC324" s="254"/>
      <c r="AD324" s="254"/>
      <c r="AE324" s="253"/>
    </row>
    <row r="325" spans="1:31" x14ac:dyDescent="0.25">
      <c r="A325" s="291">
        <v>1</v>
      </c>
      <c r="B325" s="286" t="s">
        <v>2</v>
      </c>
      <c r="C325" s="303" t="s">
        <v>144</v>
      </c>
      <c r="D325" s="304">
        <f>[3]KIADÁS!$O$152</f>
        <v>882000</v>
      </c>
      <c r="E325" s="305">
        <f>[3]KIADÁS!$P$152</f>
        <v>0</v>
      </c>
      <c r="F325" s="305">
        <f>[3]KIADÁS!$Q$152</f>
        <v>0</v>
      </c>
      <c r="G325" s="305">
        <f>[3]KIADÁS!$O$190</f>
        <v>0</v>
      </c>
      <c r="H325" s="305">
        <f>[3]KIADÁS!$P$190</f>
        <v>0</v>
      </c>
      <c r="I325" s="305">
        <f>[3]KIADÁS!$Q$190</f>
        <v>0</v>
      </c>
      <c r="J325" s="305">
        <f>[3]KIADÁS!$O$228</f>
        <v>0</v>
      </c>
      <c r="K325" s="305">
        <f>[3]KIADÁS!$P$228</f>
        <v>0</v>
      </c>
      <c r="L325" s="305">
        <f>[3]KIADÁS!$Q$228</f>
        <v>0</v>
      </c>
      <c r="M325" s="305">
        <f>[3]KIADÁS!$O$266</f>
        <v>14914384.574468086</v>
      </c>
      <c r="N325" s="305">
        <f>[3]KIADÁS!$P$266</f>
        <v>0</v>
      </c>
      <c r="O325" s="305">
        <f>[3]KIADÁS!$Q$266</f>
        <v>0</v>
      </c>
      <c r="P325" s="305">
        <f>[3]KIADÁS!$O$304</f>
        <v>0</v>
      </c>
      <c r="Q325" s="305">
        <f>[3]KIADÁS!$P$304</f>
        <v>0</v>
      </c>
      <c r="R325" s="306">
        <f>[3]KIADÁS!$Q$304</f>
        <v>0</v>
      </c>
      <c r="S325" s="522">
        <f>SUM(S301,D325,G325,J325,M325,P325)</f>
        <v>95516871.893617034</v>
      </c>
      <c r="T325" s="523">
        <f t="shared" ref="T325:U325" si="372">SUM(T301,E325,H325,K325,N325,Q325)</f>
        <v>0</v>
      </c>
      <c r="U325" s="524">
        <f t="shared" si="372"/>
        <v>0</v>
      </c>
      <c r="V325" s="245"/>
      <c r="W325" s="254"/>
      <c r="X325" s="254"/>
      <c r="Y325" s="254"/>
      <c r="Z325" s="254"/>
      <c r="AA325" s="254"/>
      <c r="AB325" s="254"/>
      <c r="AC325" s="254"/>
      <c r="AD325" s="254"/>
      <c r="AE325" s="253"/>
    </row>
    <row r="326" spans="1:31" ht="23.25" x14ac:dyDescent="0.25">
      <c r="A326" s="291">
        <v>2</v>
      </c>
      <c r="B326" s="286" t="s">
        <v>57</v>
      </c>
      <c r="C326" s="303" t="s">
        <v>145</v>
      </c>
      <c r="D326" s="304">
        <f>[3]KIADÁS!$R$152</f>
        <v>139915</v>
      </c>
      <c r="E326" s="305">
        <f>[3]KIADÁS!$S$152</f>
        <v>0</v>
      </c>
      <c r="F326" s="305">
        <f>[3]KIADÁS!$T$152</f>
        <v>0</v>
      </c>
      <c r="G326" s="305">
        <f>[3]KIADÁS!$R$190</f>
        <v>0</v>
      </c>
      <c r="H326" s="305">
        <f>[3]KIADÁS!$S$190</f>
        <v>0</v>
      </c>
      <c r="I326" s="305">
        <f>[3]KIADÁS!$T$190</f>
        <v>0</v>
      </c>
      <c r="J326" s="305">
        <f>[3]KIADÁS!$R$228</f>
        <v>0</v>
      </c>
      <c r="K326" s="305">
        <f>[3]KIADÁS!$S$228</f>
        <v>0</v>
      </c>
      <c r="L326" s="305">
        <f>[3]KIADÁS!$T$228</f>
        <v>0</v>
      </c>
      <c r="M326" s="305">
        <f>[3]KIADÁS!$R$266</f>
        <v>2610017.3005319149</v>
      </c>
      <c r="N326" s="305">
        <f>[3]KIADÁS!$S$266</f>
        <v>0</v>
      </c>
      <c r="O326" s="305">
        <f>[3]KIADÁS!$T$266</f>
        <v>0</v>
      </c>
      <c r="P326" s="305">
        <f>[3]KIADÁS!$R$304</f>
        <v>0</v>
      </c>
      <c r="Q326" s="305">
        <f>[3]KIADÁS!$S$304</f>
        <v>0</v>
      </c>
      <c r="R326" s="306">
        <f>[3]KIADÁS!$T$304</f>
        <v>0</v>
      </c>
      <c r="S326" s="522">
        <f t="shared" ref="S326:S331" si="373">SUM(S302,D326,G326,J326,M326,P326)</f>
        <v>16604837.456382979</v>
      </c>
      <c r="T326" s="523">
        <f t="shared" ref="T326:T331" si="374">SUM(T302,E326,H326,K326,N326,Q326)</f>
        <v>0</v>
      </c>
      <c r="U326" s="524">
        <f t="shared" ref="U326:U331" si="375">SUM(U302,F326,I326,L326,O326,R326)</f>
        <v>0</v>
      </c>
      <c r="V326" s="245"/>
      <c r="W326" s="254"/>
      <c r="X326" s="254"/>
      <c r="Y326" s="254"/>
      <c r="Z326" s="254"/>
      <c r="AA326" s="254"/>
      <c r="AB326" s="254"/>
      <c r="AC326" s="254"/>
      <c r="AD326" s="254"/>
      <c r="AE326" s="253"/>
    </row>
    <row r="327" spans="1:31" x14ac:dyDescent="0.25">
      <c r="A327" s="291">
        <v>3</v>
      </c>
      <c r="B327" s="286" t="s">
        <v>3</v>
      </c>
      <c r="C327" s="303" t="s">
        <v>147</v>
      </c>
      <c r="D327" s="304">
        <f>[3]KIADÁS!$U$152</f>
        <v>0</v>
      </c>
      <c r="E327" s="305">
        <f>[3]KIADÁS!$V$152</f>
        <v>0</v>
      </c>
      <c r="F327" s="305">
        <f>[3]KIADÁS!$W$152</f>
        <v>0</v>
      </c>
      <c r="G327" s="305">
        <f>[3]KIADÁS!$U$190</f>
        <v>42666179.899999999</v>
      </c>
      <c r="H327" s="305">
        <f>[3]KIADÁS!$V$190</f>
        <v>0</v>
      </c>
      <c r="I327" s="305">
        <f>[3]KIADÁS!$W$190</f>
        <v>0</v>
      </c>
      <c r="J327" s="305">
        <f>[3]KIADÁS!$U$228</f>
        <v>1393920</v>
      </c>
      <c r="K327" s="305">
        <f>[3]KIADÁS!$V$228</f>
        <v>0</v>
      </c>
      <c r="L327" s="305">
        <f>[3]KIADÁS!$W$228</f>
        <v>0</v>
      </c>
      <c r="M327" s="305">
        <f>[3]KIADÁS!$U$266</f>
        <v>0</v>
      </c>
      <c r="N327" s="305">
        <f>[3]KIADÁS!$V$266</f>
        <v>0</v>
      </c>
      <c r="O327" s="305">
        <f>[3]KIADÁS!$W$266</f>
        <v>0</v>
      </c>
      <c r="P327" s="305">
        <f>[3]KIADÁS!$U$304</f>
        <v>0</v>
      </c>
      <c r="Q327" s="305">
        <f>[3]KIADÁS!$V$304</f>
        <v>0</v>
      </c>
      <c r="R327" s="306">
        <f>[3]KIADÁS!$W$304</f>
        <v>0</v>
      </c>
      <c r="S327" s="522">
        <f t="shared" si="373"/>
        <v>44060099.899999999</v>
      </c>
      <c r="T327" s="523">
        <f t="shared" si="374"/>
        <v>0</v>
      </c>
      <c r="U327" s="524">
        <f t="shared" si="375"/>
        <v>0</v>
      </c>
      <c r="V327" s="245"/>
      <c r="W327" s="254"/>
      <c r="X327" s="254"/>
      <c r="Y327" s="254"/>
      <c r="Z327" s="254"/>
      <c r="AA327" s="254"/>
      <c r="AB327" s="254"/>
      <c r="AC327" s="254"/>
      <c r="AD327" s="254"/>
      <c r="AE327" s="253"/>
    </row>
    <row r="328" spans="1:31" x14ac:dyDescent="0.25">
      <c r="A328" s="291">
        <v>4</v>
      </c>
      <c r="B328" s="286" t="s">
        <v>51</v>
      </c>
      <c r="C328" s="303" t="s">
        <v>148</v>
      </c>
      <c r="D328" s="304">
        <f>[3]KIADÁS!$AM$152</f>
        <v>0</v>
      </c>
      <c r="E328" s="305">
        <f>[3]KIADÁS!$AN$152</f>
        <v>0</v>
      </c>
      <c r="F328" s="305">
        <f>[3]KIADÁS!$AO$152</f>
        <v>0</v>
      </c>
      <c r="G328" s="305">
        <f>[3]KIADÁS!$AM$190</f>
        <v>0</v>
      </c>
      <c r="H328" s="305">
        <f>[3]KIADÁS!$AN$190</f>
        <v>0</v>
      </c>
      <c r="I328" s="305">
        <f>[3]KIADÁS!$AO$190</f>
        <v>0</v>
      </c>
      <c r="J328" s="305">
        <f>[3]KIADÁS!$AM$228</f>
        <v>0</v>
      </c>
      <c r="K328" s="305">
        <f>[3]KIADÁS!$AN$228</f>
        <v>0</v>
      </c>
      <c r="L328" s="305">
        <f>[3]KIADÁS!$AO$228</f>
        <v>0</v>
      </c>
      <c r="M328" s="305">
        <f>[3]KIADÁS!$AM$266</f>
        <v>0</v>
      </c>
      <c r="N328" s="305">
        <f>[3]KIADÁS!$AN$266</f>
        <v>0</v>
      </c>
      <c r="O328" s="305">
        <f>[3]KIADÁS!$AO$266</f>
        <v>0</v>
      </c>
      <c r="P328" s="305">
        <f>[3]KIADÁS!$AM$304</f>
        <v>0</v>
      </c>
      <c r="Q328" s="305">
        <f>[3]KIADÁS!$AN$304</f>
        <v>0</v>
      </c>
      <c r="R328" s="306">
        <f>[3]KIADÁS!$AO$304</f>
        <v>0</v>
      </c>
      <c r="S328" s="522">
        <f t="shared" si="373"/>
        <v>0</v>
      </c>
      <c r="T328" s="523">
        <f t="shared" si="374"/>
        <v>0</v>
      </c>
      <c r="U328" s="524">
        <f t="shared" si="375"/>
        <v>0</v>
      </c>
      <c r="V328" s="245"/>
      <c r="W328" s="254"/>
      <c r="X328" s="254"/>
      <c r="Y328" s="254"/>
      <c r="Z328" s="254"/>
      <c r="AA328" s="254"/>
      <c r="AB328" s="254"/>
      <c r="AC328" s="254"/>
      <c r="AD328" s="254"/>
      <c r="AE328" s="253"/>
    </row>
    <row r="329" spans="1:31" x14ac:dyDescent="0.25">
      <c r="A329" s="291">
        <v>5</v>
      </c>
      <c r="B329" s="286" t="s">
        <v>58</v>
      </c>
      <c r="C329" s="303" t="s">
        <v>149</v>
      </c>
      <c r="D329" s="304">
        <f>[3]KIADÁS!$BB$152-D330</f>
        <v>0</v>
      </c>
      <c r="E329" s="305">
        <f>[3]KIADÁS!$BC$152-E330</f>
        <v>0</v>
      </c>
      <c r="F329" s="305">
        <f>[3]KIADÁS!$BD$152-F330</f>
        <v>0</v>
      </c>
      <c r="G329" s="305">
        <f>[3]KIADÁS!$BB$190-G330</f>
        <v>0</v>
      </c>
      <c r="H329" s="305">
        <f>[3]KIADÁS!$BC$190-H330</f>
        <v>0</v>
      </c>
      <c r="I329" s="305">
        <f>[3]KIADÁS!$BD$190-I330</f>
        <v>0</v>
      </c>
      <c r="J329" s="305">
        <f>[3]KIADÁS!$BB$228-J330</f>
        <v>0</v>
      </c>
      <c r="K329" s="305">
        <f>[3]KIADÁS!$BC$228-K330</f>
        <v>0</v>
      </c>
      <c r="L329" s="305">
        <f>[3]KIADÁS!$BD$228-L330</f>
        <v>0</v>
      </c>
      <c r="M329" s="305">
        <f>[3]KIADÁS!$BB$266-M330</f>
        <v>0</v>
      </c>
      <c r="N329" s="305">
        <f>[3]KIADÁS!$BC$266-N330</f>
        <v>0</v>
      </c>
      <c r="O329" s="305">
        <f>[3]KIADÁS!$BD$266-O330</f>
        <v>0</v>
      </c>
      <c r="P329" s="305">
        <f>[3]KIADÁS!$BB$304-P330</f>
        <v>0</v>
      </c>
      <c r="Q329" s="305">
        <f>[3]KIADÁS!$BC$304-Q330</f>
        <v>0</v>
      </c>
      <c r="R329" s="306">
        <f>[3]KIADÁS!$BD$304-R330</f>
        <v>0</v>
      </c>
      <c r="S329" s="522">
        <f t="shared" si="373"/>
        <v>0</v>
      </c>
      <c r="T329" s="523">
        <f t="shared" si="374"/>
        <v>0</v>
      </c>
      <c r="U329" s="524">
        <f t="shared" si="375"/>
        <v>0</v>
      </c>
      <c r="V329" s="245"/>
      <c r="W329" s="254"/>
      <c r="X329" s="254"/>
      <c r="Y329" s="254"/>
      <c r="Z329" s="254"/>
      <c r="AA329" s="254"/>
      <c r="AB329" s="254"/>
      <c r="AC329" s="254"/>
      <c r="AD329" s="254"/>
      <c r="AE329" s="253"/>
    </row>
    <row r="330" spans="1:31" x14ac:dyDescent="0.25">
      <c r="A330" s="291">
        <v>6</v>
      </c>
      <c r="B330" s="286" t="s">
        <v>98</v>
      </c>
      <c r="C330" s="309" t="s">
        <v>150</v>
      </c>
      <c r="D330" s="304">
        <f>[3]KIADÁS!CC$152+[3]KIADÁS!CF$152</f>
        <v>0</v>
      </c>
      <c r="E330" s="305">
        <f>[3]KIADÁS!$CD$152+[3]KIADÁS!CG$152</f>
        <v>0</v>
      </c>
      <c r="F330" s="305">
        <f>[3]KIADÁS!$CE$152+[3]KIADÁS!$CH$152</f>
        <v>0</v>
      </c>
      <c r="G330" s="305">
        <f>[3]KIADÁS!CF$190+[3]KIADÁS!CI$190</f>
        <v>0</v>
      </c>
      <c r="H330" s="305">
        <f>[3]KIADÁS!$CD$190+[3]KIADÁS!CJ$190</f>
        <v>0</v>
      </c>
      <c r="I330" s="305">
        <f>[3]KIADÁS!$CE$190+[3]KIADÁS!$CH$190</f>
        <v>0</v>
      </c>
      <c r="J330" s="305">
        <f>[3]KIADÁS!CI$228+[3]KIADÁS!CL$228</f>
        <v>0</v>
      </c>
      <c r="K330" s="305">
        <f>[3]KIADÁS!$CD$228+[3]KIADÁS!CM$228</f>
        <v>0</v>
      </c>
      <c r="L330" s="305">
        <f>[3]KIADÁS!$CE$228+[3]KIADÁS!$CH$228</f>
        <v>0</v>
      </c>
      <c r="M330" s="305">
        <f>[3]KIADÁS!CL$266+[3]KIADÁS!CO$266</f>
        <v>0</v>
      </c>
      <c r="N330" s="305">
        <f>[3]KIADÁS!$CD$266+[3]KIADÁS!CP$266</f>
        <v>0</v>
      </c>
      <c r="O330" s="305">
        <f>[3]KIADÁS!$CE$266+[3]KIADÁS!$CH$266</f>
        <v>0</v>
      </c>
      <c r="P330" s="305">
        <f>[3]KIADÁS!CO$304+[3]KIADÁS!CR$304</f>
        <v>0</v>
      </c>
      <c r="Q330" s="305">
        <f>[3]KIADÁS!$CD$304+[3]KIADÁS!CS$304</f>
        <v>0</v>
      </c>
      <c r="R330" s="306">
        <f>[3]KIADÁS!$CE$304+[3]KIADÁS!$CH$304</f>
        <v>0</v>
      </c>
      <c r="S330" s="522">
        <f t="shared" si="373"/>
        <v>0</v>
      </c>
      <c r="T330" s="523">
        <f t="shared" si="374"/>
        <v>0</v>
      </c>
      <c r="U330" s="524">
        <f t="shared" si="375"/>
        <v>0</v>
      </c>
      <c r="V330" s="245"/>
      <c r="W330" s="254"/>
      <c r="X330" s="254"/>
      <c r="Y330" s="254"/>
      <c r="Z330" s="254"/>
      <c r="AA330" s="254"/>
      <c r="AB330" s="254"/>
      <c r="AC330" s="254"/>
      <c r="AD330" s="254"/>
      <c r="AE330" s="253"/>
    </row>
    <row r="331" spans="1:31" x14ac:dyDescent="0.25">
      <c r="A331" s="292"/>
      <c r="B331" s="288" t="s">
        <v>59</v>
      </c>
      <c r="C331" s="310"/>
      <c r="D331" s="311">
        <f>SUM(D325:D329)</f>
        <v>1021915</v>
      </c>
      <c r="E331" s="312">
        <f t="shared" ref="E331:F331" si="376">SUM(E325:E329)</f>
        <v>0</v>
      </c>
      <c r="F331" s="312">
        <f t="shared" si="376"/>
        <v>0</v>
      </c>
      <c r="G331" s="312">
        <f>SUM(G325:G329)</f>
        <v>42666179.899999999</v>
      </c>
      <c r="H331" s="312">
        <f t="shared" ref="H331:I331" si="377">SUM(H325:H329)</f>
        <v>0</v>
      </c>
      <c r="I331" s="312">
        <f t="shared" si="377"/>
        <v>0</v>
      </c>
      <c r="J331" s="312">
        <f>SUM(J325:J329)</f>
        <v>1393920</v>
      </c>
      <c r="K331" s="312">
        <f t="shared" ref="K331:L331" si="378">SUM(K325:K329)</f>
        <v>0</v>
      </c>
      <c r="L331" s="312">
        <f t="shared" si="378"/>
        <v>0</v>
      </c>
      <c r="M331" s="312">
        <f>SUM(M325:M329)</f>
        <v>17524401.875</v>
      </c>
      <c r="N331" s="312">
        <f t="shared" ref="N331:O331" si="379">SUM(N325:N329)</f>
        <v>0</v>
      </c>
      <c r="O331" s="312">
        <f t="shared" si="379"/>
        <v>0</v>
      </c>
      <c r="P331" s="312">
        <f>SUM(P325:P329)</f>
        <v>0</v>
      </c>
      <c r="Q331" s="312">
        <f t="shared" ref="Q331:R331" si="380">SUM(Q325:Q329)</f>
        <v>0</v>
      </c>
      <c r="R331" s="313">
        <f t="shared" si="380"/>
        <v>0</v>
      </c>
      <c r="S331" s="522">
        <f t="shared" si="373"/>
        <v>156181809.25</v>
      </c>
      <c r="T331" s="523">
        <f t="shared" si="374"/>
        <v>0</v>
      </c>
      <c r="U331" s="524">
        <f t="shared" si="375"/>
        <v>0</v>
      </c>
      <c r="V331" s="245"/>
      <c r="W331" s="254"/>
      <c r="X331" s="254"/>
      <c r="Y331" s="254"/>
      <c r="Z331" s="254"/>
      <c r="AA331" s="254"/>
      <c r="AB331" s="254"/>
      <c r="AC331" s="254"/>
      <c r="AD331" s="254"/>
      <c r="AE331" s="253"/>
    </row>
    <row r="332" spans="1:31" ht="23.25" x14ac:dyDescent="0.25">
      <c r="A332" s="291" t="s">
        <v>82</v>
      </c>
      <c r="B332" s="286" t="s">
        <v>62</v>
      </c>
      <c r="C332" s="303"/>
      <c r="D332" s="1144"/>
      <c r="E332" s="1142"/>
      <c r="F332" s="1142"/>
      <c r="G332" s="1142"/>
      <c r="H332" s="1142"/>
      <c r="I332" s="1142"/>
      <c r="J332" s="1142"/>
      <c r="K332" s="1142"/>
      <c r="L332" s="1142"/>
      <c r="M332" s="1142"/>
      <c r="N332" s="1142"/>
      <c r="O332" s="1142"/>
      <c r="P332" s="1142"/>
      <c r="Q332" s="1142"/>
      <c r="R332" s="1173"/>
      <c r="S332" s="1169"/>
      <c r="T332" s="1170"/>
      <c r="U332" s="1177"/>
      <c r="V332" s="245"/>
      <c r="W332" s="254"/>
      <c r="X332" s="254"/>
      <c r="Y332" s="254"/>
      <c r="Z332" s="254"/>
      <c r="AA332" s="254"/>
      <c r="AB332" s="254"/>
      <c r="AC332" s="254"/>
      <c r="AD332" s="254"/>
      <c r="AE332" s="253"/>
    </row>
    <row r="333" spans="1:31" x14ac:dyDescent="0.25">
      <c r="A333" s="291">
        <v>7</v>
      </c>
      <c r="B333" s="286" t="s">
        <v>64</v>
      </c>
      <c r="C333" s="303" t="s">
        <v>151</v>
      </c>
      <c r="D333" s="304">
        <f>[3]KIADÁS!$CL$152</f>
        <v>0</v>
      </c>
      <c r="E333" s="305">
        <f>[3]KIADÁS!$CM$152</f>
        <v>0</v>
      </c>
      <c r="F333" s="305">
        <f>[3]KIADÁS!$CN$152</f>
        <v>0</v>
      </c>
      <c r="G333" s="305">
        <f>[3]KIADÁS!$CL$190</f>
        <v>0</v>
      </c>
      <c r="H333" s="305">
        <f>[3]KIADÁS!$CM$190</f>
        <v>0</v>
      </c>
      <c r="I333" s="305">
        <f>[3]KIADÁS!$CN$190</f>
        <v>0</v>
      </c>
      <c r="J333" s="305">
        <f>[3]KIADÁS!$CL$228</f>
        <v>0</v>
      </c>
      <c r="K333" s="305">
        <f>[3]KIADÁS!$CM$228</f>
        <v>0</v>
      </c>
      <c r="L333" s="305">
        <f>[3]KIADÁS!$CN$228</f>
        <v>0</v>
      </c>
      <c r="M333" s="305">
        <f>[3]KIADÁS!$CL$266</f>
        <v>0</v>
      </c>
      <c r="N333" s="305">
        <f>[3]KIADÁS!$CM$266</f>
        <v>0</v>
      </c>
      <c r="O333" s="305">
        <f>[3]KIADÁS!$CN$266</f>
        <v>0</v>
      </c>
      <c r="P333" s="305">
        <f>[3]KIADÁS!$CL$304</f>
        <v>0</v>
      </c>
      <c r="Q333" s="305">
        <f>[3]KIADÁS!$CM$304</f>
        <v>0</v>
      </c>
      <c r="R333" s="306">
        <f>[3]KIADÁS!$CN$304</f>
        <v>0</v>
      </c>
      <c r="S333" s="522">
        <f t="shared" ref="S333:S337" si="381">SUM(S309,D333,G333,J333,M333,P333)</f>
        <v>0</v>
      </c>
      <c r="T333" s="523">
        <f t="shared" ref="T333:T337" si="382">SUM(T309,E333,H333,K333,N333,Q333)</f>
        <v>0</v>
      </c>
      <c r="U333" s="524">
        <f t="shared" ref="U333:U337" si="383">SUM(U309,F333,I333,L333,O333,R333)</f>
        <v>0</v>
      </c>
      <c r="V333" s="245"/>
      <c r="W333" s="254"/>
      <c r="X333" s="254"/>
      <c r="Y333" s="254"/>
      <c r="Z333" s="254"/>
      <c r="AA333" s="254"/>
      <c r="AB333" s="254"/>
      <c r="AC333" s="254"/>
      <c r="AD333" s="254"/>
      <c r="AE333" s="253"/>
    </row>
    <row r="334" spans="1:31" x14ac:dyDescent="0.25">
      <c r="A334" s="291">
        <v>8</v>
      </c>
      <c r="B334" s="286" t="s">
        <v>65</v>
      </c>
      <c r="C334" s="303" t="s">
        <v>152</v>
      </c>
      <c r="D334" s="304">
        <f>[3]KIADÁS!$CO$152</f>
        <v>0</v>
      </c>
      <c r="E334" s="305">
        <f>[3]KIADÁS!$CP$152</f>
        <v>0</v>
      </c>
      <c r="F334" s="305">
        <f>[3]KIADÁS!$CQ$152</f>
        <v>0</v>
      </c>
      <c r="G334" s="305">
        <f>[3]KIADÁS!$CO$190</f>
        <v>0</v>
      </c>
      <c r="H334" s="305">
        <f>[3]KIADÁS!$CP$190</f>
        <v>0</v>
      </c>
      <c r="I334" s="305">
        <f>[3]KIADÁS!$CQ$190</f>
        <v>0</v>
      </c>
      <c r="J334" s="305">
        <f>[3]KIADÁS!$CO$228</f>
        <v>0</v>
      </c>
      <c r="K334" s="305">
        <f>[3]KIADÁS!$CP$228</f>
        <v>0</v>
      </c>
      <c r="L334" s="305">
        <f>[3]KIADÁS!$CQ$228</f>
        <v>0</v>
      </c>
      <c r="M334" s="305">
        <f>[3]KIADÁS!$CO$266</f>
        <v>0</v>
      </c>
      <c r="N334" s="305">
        <f>[3]KIADÁS!$CP$266</f>
        <v>0</v>
      </c>
      <c r="O334" s="305">
        <f>[3]KIADÁS!$CQ$266</f>
        <v>0</v>
      </c>
      <c r="P334" s="305">
        <f>[3]KIADÁS!$CO$304</f>
        <v>0</v>
      </c>
      <c r="Q334" s="305">
        <f>[3]KIADÁS!$CP$304</f>
        <v>0</v>
      </c>
      <c r="R334" s="306">
        <f>[3]KIADÁS!$CQ$304</f>
        <v>0</v>
      </c>
      <c r="S334" s="522">
        <f t="shared" si="381"/>
        <v>0</v>
      </c>
      <c r="T334" s="523">
        <f t="shared" si="382"/>
        <v>0</v>
      </c>
      <c r="U334" s="524">
        <f t="shared" si="383"/>
        <v>0</v>
      </c>
      <c r="V334" s="245"/>
      <c r="W334" s="254"/>
      <c r="X334" s="254"/>
      <c r="Y334" s="254"/>
      <c r="Z334" s="254"/>
      <c r="AA334" s="254"/>
      <c r="AB334" s="254"/>
      <c r="AC334" s="254"/>
      <c r="AD334" s="254"/>
      <c r="AE334" s="253"/>
    </row>
    <row r="335" spans="1:31" x14ac:dyDescent="0.25">
      <c r="A335" s="291">
        <v>9</v>
      </c>
      <c r="B335" s="286" t="s">
        <v>66</v>
      </c>
      <c r="C335" s="303" t="s">
        <v>153</v>
      </c>
      <c r="D335" s="304">
        <f>[3]KIADÁS!$CR$152</f>
        <v>0</v>
      </c>
      <c r="E335" s="305">
        <f>[3]KIADÁS!$CS$152</f>
        <v>0</v>
      </c>
      <c r="F335" s="305">
        <f>[3]KIADÁS!$CT$152</f>
        <v>0</v>
      </c>
      <c r="G335" s="305">
        <f>[3]KIADÁS!$CR$190</f>
        <v>0</v>
      </c>
      <c r="H335" s="305">
        <f>[3]KIADÁS!$CS$190</f>
        <v>0</v>
      </c>
      <c r="I335" s="305">
        <f>[3]KIADÁS!$CT$190</f>
        <v>0</v>
      </c>
      <c r="J335" s="305">
        <f>[3]KIADÁS!$CR$228</f>
        <v>0</v>
      </c>
      <c r="K335" s="305">
        <f>[3]KIADÁS!$CS$228</f>
        <v>0</v>
      </c>
      <c r="L335" s="305">
        <f>[3]KIADÁS!$CT$228</f>
        <v>0</v>
      </c>
      <c r="M335" s="305">
        <f>[3]KIADÁS!$CR$266</f>
        <v>0</v>
      </c>
      <c r="N335" s="305">
        <f>[3]KIADÁS!$CS$266</f>
        <v>0</v>
      </c>
      <c r="O335" s="305">
        <f>[3]KIADÁS!$CT$266</f>
        <v>0</v>
      </c>
      <c r="P335" s="305">
        <f>[3]KIADÁS!$CR$304</f>
        <v>0</v>
      </c>
      <c r="Q335" s="305">
        <f>[3]KIADÁS!$CS$304</f>
        <v>0</v>
      </c>
      <c r="R335" s="306">
        <f>[3]KIADÁS!$CT$304</f>
        <v>0</v>
      </c>
      <c r="S335" s="522">
        <f t="shared" si="381"/>
        <v>0</v>
      </c>
      <c r="T335" s="523">
        <f t="shared" si="382"/>
        <v>0</v>
      </c>
      <c r="U335" s="524">
        <f t="shared" si="383"/>
        <v>0</v>
      </c>
      <c r="V335" s="245"/>
      <c r="W335" s="254"/>
      <c r="X335" s="254"/>
      <c r="Y335" s="254"/>
      <c r="Z335" s="254"/>
      <c r="AA335" s="254"/>
      <c r="AB335" s="254"/>
      <c r="AC335" s="254"/>
      <c r="AD335" s="254"/>
      <c r="AE335" s="253"/>
    </row>
    <row r="336" spans="1:31" x14ac:dyDescent="0.25">
      <c r="A336" s="291">
        <v>10</v>
      </c>
      <c r="B336" s="286" t="s">
        <v>15</v>
      </c>
      <c r="C336" s="303" t="s">
        <v>150</v>
      </c>
      <c r="D336" s="304">
        <f>[3]KIADÁS!$CI$152</f>
        <v>0</v>
      </c>
      <c r="E336" s="305">
        <f>[3]KIADÁS!$CJ$152</f>
        <v>0</v>
      </c>
      <c r="F336" s="305">
        <f>[3]KIADÁS!$CK$152</f>
        <v>0</v>
      </c>
      <c r="G336" s="305">
        <f>[3]KIADÁS!$CI$190</f>
        <v>0</v>
      </c>
      <c r="H336" s="305">
        <f>[3]KIADÁS!$CJ$190</f>
        <v>0</v>
      </c>
      <c r="I336" s="305">
        <f>[3]KIADÁS!$CK$190</f>
        <v>0</v>
      </c>
      <c r="J336" s="305">
        <f>[3]KIADÁS!$CI$228</f>
        <v>0</v>
      </c>
      <c r="K336" s="305">
        <f>[3]KIADÁS!$CJ$228</f>
        <v>0</v>
      </c>
      <c r="L336" s="305">
        <f>[3]KIADÁS!$CK$228</f>
        <v>0</v>
      </c>
      <c r="M336" s="305">
        <f>[3]KIADÁS!$CI$266</f>
        <v>0</v>
      </c>
      <c r="N336" s="305">
        <f>[3]KIADÁS!$CJ$266</f>
        <v>0</v>
      </c>
      <c r="O336" s="305">
        <f>[3]KIADÁS!$CK$266</f>
        <v>0</v>
      </c>
      <c r="P336" s="305">
        <f>[3]KIADÁS!$CI$304</f>
        <v>0</v>
      </c>
      <c r="Q336" s="305">
        <f>[3]KIADÁS!$CJ$304</f>
        <v>0</v>
      </c>
      <c r="R336" s="306">
        <f>[3]KIADÁS!$CK$304</f>
        <v>0</v>
      </c>
      <c r="S336" s="522">
        <f t="shared" si="381"/>
        <v>0</v>
      </c>
      <c r="T336" s="523">
        <f t="shared" si="382"/>
        <v>0</v>
      </c>
      <c r="U336" s="524">
        <f t="shared" si="383"/>
        <v>0</v>
      </c>
      <c r="V336" s="245"/>
      <c r="W336" s="254"/>
      <c r="X336" s="254"/>
      <c r="Y336" s="254"/>
      <c r="Z336" s="254"/>
      <c r="AA336" s="254"/>
      <c r="AB336" s="254"/>
      <c r="AC336" s="254"/>
      <c r="AD336" s="254"/>
      <c r="AE336" s="253"/>
    </row>
    <row r="337" spans="1:31" x14ac:dyDescent="0.25">
      <c r="A337" s="292"/>
      <c r="B337" s="288" t="s">
        <v>67</v>
      </c>
      <c r="C337" s="310"/>
      <c r="D337" s="311">
        <f>D333+D334+D335</f>
        <v>0</v>
      </c>
      <c r="E337" s="312">
        <f t="shared" ref="E337:F337" si="384">E333+E334+E335</f>
        <v>0</v>
      </c>
      <c r="F337" s="312">
        <f t="shared" si="384"/>
        <v>0</v>
      </c>
      <c r="G337" s="312">
        <f>G333+G334+G335</f>
        <v>0</v>
      </c>
      <c r="H337" s="312">
        <f t="shared" ref="H337:I337" si="385">H333+H334+H335</f>
        <v>0</v>
      </c>
      <c r="I337" s="312">
        <f t="shared" si="385"/>
        <v>0</v>
      </c>
      <c r="J337" s="312">
        <f>J333+J334+J335</f>
        <v>0</v>
      </c>
      <c r="K337" s="312">
        <f t="shared" ref="K337:L337" si="386">K333+K334+K335</f>
        <v>0</v>
      </c>
      <c r="L337" s="312">
        <f t="shared" si="386"/>
        <v>0</v>
      </c>
      <c r="M337" s="312">
        <f>M333+M334+M335</f>
        <v>0</v>
      </c>
      <c r="N337" s="312">
        <f t="shared" ref="N337:O337" si="387">N333+N334+N335</f>
        <v>0</v>
      </c>
      <c r="O337" s="312">
        <f t="shared" si="387"/>
        <v>0</v>
      </c>
      <c r="P337" s="312">
        <f>P333+P334+P335</f>
        <v>0</v>
      </c>
      <c r="Q337" s="312">
        <f t="shared" ref="Q337:R337" si="388">Q333+Q334+Q335</f>
        <v>0</v>
      </c>
      <c r="R337" s="313">
        <f t="shared" si="388"/>
        <v>0</v>
      </c>
      <c r="S337" s="522">
        <f t="shared" si="381"/>
        <v>0</v>
      </c>
      <c r="T337" s="523">
        <f t="shared" si="382"/>
        <v>0</v>
      </c>
      <c r="U337" s="524">
        <f t="shared" si="383"/>
        <v>0</v>
      </c>
      <c r="V337" s="245"/>
      <c r="W337" s="254"/>
      <c r="X337" s="254"/>
      <c r="Y337" s="254"/>
      <c r="Z337" s="254"/>
      <c r="AA337" s="254"/>
      <c r="AB337" s="254"/>
      <c r="AC337" s="254"/>
      <c r="AD337" s="254"/>
      <c r="AE337" s="253"/>
    </row>
    <row r="338" spans="1:31" ht="23.25" x14ac:dyDescent="0.25">
      <c r="A338" s="291" t="s">
        <v>83</v>
      </c>
      <c r="B338" s="286" t="s">
        <v>84</v>
      </c>
      <c r="C338" s="302"/>
      <c r="D338" s="1144"/>
      <c r="E338" s="1142"/>
      <c r="F338" s="1142"/>
      <c r="G338" s="1142"/>
      <c r="H338" s="1142"/>
      <c r="I338" s="1142"/>
      <c r="J338" s="1142"/>
      <c r="K338" s="1142"/>
      <c r="L338" s="1142"/>
      <c r="M338" s="1142"/>
      <c r="N338" s="1142"/>
      <c r="O338" s="1142"/>
      <c r="P338" s="1142"/>
      <c r="Q338" s="1142"/>
      <c r="R338" s="1173"/>
      <c r="S338" s="1169"/>
      <c r="T338" s="1170"/>
      <c r="U338" s="1177"/>
      <c r="V338" s="245"/>
      <c r="W338" s="254"/>
      <c r="X338" s="254"/>
      <c r="Y338" s="254"/>
      <c r="Z338" s="254"/>
      <c r="AA338" s="254"/>
      <c r="AB338" s="254"/>
      <c r="AC338" s="254"/>
      <c r="AD338" s="254"/>
      <c r="AE338" s="253"/>
    </row>
    <row r="339" spans="1:31" x14ac:dyDescent="0.25">
      <c r="A339" s="291">
        <v>11</v>
      </c>
      <c r="B339" s="286" t="s">
        <v>162</v>
      </c>
      <c r="C339" s="303" t="s">
        <v>140</v>
      </c>
      <c r="D339" s="304">
        <f>[3]KIADÁS!$EB$152</f>
        <v>0</v>
      </c>
      <c r="E339" s="305">
        <f>[3]KIADÁS!$EC$152</f>
        <v>0</v>
      </c>
      <c r="F339" s="305">
        <f>[3]KIADÁS!$ED$152</f>
        <v>0</v>
      </c>
      <c r="G339" s="305">
        <f>[3]KIADÁS!$EB$190</f>
        <v>0</v>
      </c>
      <c r="H339" s="305">
        <f>[3]KIADÁS!$EC$190</f>
        <v>0</v>
      </c>
      <c r="I339" s="305">
        <f>[3]KIADÁS!$ED$190</f>
        <v>0</v>
      </c>
      <c r="J339" s="305">
        <f>[3]KIADÁS!$EB$228</f>
        <v>0</v>
      </c>
      <c r="K339" s="305">
        <f>[3]KIADÁS!$EC$228</f>
        <v>0</v>
      </c>
      <c r="L339" s="305">
        <f>[3]KIADÁS!$ED$228</f>
        <v>0</v>
      </c>
      <c r="M339" s="305">
        <f>[3]KIADÁS!$EB$266</f>
        <v>0</v>
      </c>
      <c r="N339" s="305">
        <f>[3]KIADÁS!$EC$266</f>
        <v>0</v>
      </c>
      <c r="O339" s="305">
        <f>[3]KIADÁS!$ED$266</f>
        <v>0</v>
      </c>
      <c r="P339" s="305">
        <f>[3]KIADÁS!$EB$304</f>
        <v>0</v>
      </c>
      <c r="Q339" s="305">
        <f>[3]KIADÁS!$EC$304</f>
        <v>0</v>
      </c>
      <c r="R339" s="306">
        <f>[3]KIADÁS!$ED$304</f>
        <v>0</v>
      </c>
      <c r="S339" s="522">
        <f t="shared" ref="S339:S343" si="389">SUM(S315,D339,G339,J339,M339,P339)</f>
        <v>0</v>
      </c>
      <c r="T339" s="523">
        <f t="shared" ref="T339:T343" si="390">SUM(T315,E339,H339,K339,N339,Q339)</f>
        <v>0</v>
      </c>
      <c r="U339" s="524">
        <f t="shared" ref="U339:U343" si="391">SUM(U315,F339,I339,L339,O339,R339)</f>
        <v>0</v>
      </c>
      <c r="V339" s="245"/>
      <c r="W339" s="254"/>
      <c r="X339" s="254"/>
      <c r="Y339" s="254"/>
      <c r="Z339" s="254"/>
      <c r="AA339" s="254"/>
      <c r="AB339" s="254"/>
      <c r="AC339" s="254"/>
      <c r="AD339" s="254"/>
      <c r="AE339" s="253"/>
    </row>
    <row r="340" spans="1:31" x14ac:dyDescent="0.25">
      <c r="A340" s="291">
        <v>12</v>
      </c>
      <c r="B340" s="286" t="s">
        <v>76</v>
      </c>
      <c r="C340" s="303" t="s">
        <v>141</v>
      </c>
      <c r="D340" s="304">
        <f>[3]KIADÁS!$DY$152</f>
        <v>0</v>
      </c>
      <c r="E340" s="305">
        <f>[3]KIADÁS!$DZ$152</f>
        <v>0</v>
      </c>
      <c r="F340" s="305">
        <f>[3]KIADÁS!$EA$152</f>
        <v>0</v>
      </c>
      <c r="G340" s="305">
        <f>[3]KIADÁS!$DY$190</f>
        <v>0</v>
      </c>
      <c r="H340" s="305">
        <f>[3]KIADÁS!$DZ$190</f>
        <v>0</v>
      </c>
      <c r="I340" s="305">
        <f>[3]KIADÁS!$EA$190</f>
        <v>0</v>
      </c>
      <c r="J340" s="305">
        <f>[3]KIADÁS!$DY$228</f>
        <v>0</v>
      </c>
      <c r="K340" s="305">
        <f>[3]KIADÁS!$DZ$228</f>
        <v>0</v>
      </c>
      <c r="L340" s="305">
        <f>[3]KIADÁS!$EA$228</f>
        <v>0</v>
      </c>
      <c r="M340" s="305">
        <f>[3]KIADÁS!$DY$266</f>
        <v>0</v>
      </c>
      <c r="N340" s="305">
        <f>[3]KIADÁS!$DZ$266</f>
        <v>0</v>
      </c>
      <c r="O340" s="305">
        <f>[3]KIADÁS!$EA$266</f>
        <v>0</v>
      </c>
      <c r="P340" s="305">
        <f>[3]KIADÁS!$DY$304</f>
        <v>0</v>
      </c>
      <c r="Q340" s="305">
        <f>[3]KIADÁS!$DZ$304</f>
        <v>0</v>
      </c>
      <c r="R340" s="306">
        <f>[3]KIADÁS!$EA$304</f>
        <v>0</v>
      </c>
      <c r="S340" s="522">
        <f t="shared" si="389"/>
        <v>0</v>
      </c>
      <c r="T340" s="523">
        <f t="shared" si="390"/>
        <v>0</v>
      </c>
      <c r="U340" s="524">
        <f t="shared" si="391"/>
        <v>0</v>
      </c>
      <c r="V340" s="245"/>
      <c r="W340" s="254"/>
      <c r="X340" s="254"/>
      <c r="Y340" s="254"/>
      <c r="Z340" s="254"/>
      <c r="AA340" s="254"/>
      <c r="AB340" s="254"/>
      <c r="AC340" s="254"/>
      <c r="AD340" s="254"/>
      <c r="AE340" s="253"/>
    </row>
    <row r="341" spans="1:31" ht="23.25" x14ac:dyDescent="0.25">
      <c r="A341" s="291">
        <v>13</v>
      </c>
      <c r="B341" s="286" t="s">
        <v>156</v>
      </c>
      <c r="C341" s="309" t="s">
        <v>143</v>
      </c>
      <c r="D341" s="304">
        <f>[3]KIADÁS!$EH$152</f>
        <v>0</v>
      </c>
      <c r="E341" s="305">
        <f>[3]KIADÁS!$EI$152</f>
        <v>0</v>
      </c>
      <c r="F341" s="305">
        <f>[3]KIADÁS!$EJ$152</f>
        <v>0</v>
      </c>
      <c r="G341" s="305">
        <f>[3]KIADÁS!$EH$190</f>
        <v>0</v>
      </c>
      <c r="H341" s="305">
        <f>[3]KIADÁS!$EI$190</f>
        <v>0</v>
      </c>
      <c r="I341" s="305">
        <f>[3]KIADÁS!$EJ$190</f>
        <v>0</v>
      </c>
      <c r="J341" s="305">
        <f>[3]KIADÁS!$EH$228</f>
        <v>0</v>
      </c>
      <c r="K341" s="305">
        <f>[3]KIADÁS!$EI$228</f>
        <v>0</v>
      </c>
      <c r="L341" s="305">
        <f>[3]KIADÁS!$EJ$228</f>
        <v>0</v>
      </c>
      <c r="M341" s="305">
        <f>[3]KIADÁS!$EH$266</f>
        <v>0</v>
      </c>
      <c r="N341" s="305">
        <f>[3]KIADÁS!$EI$266</f>
        <v>0</v>
      </c>
      <c r="O341" s="305">
        <f>[3]KIADÁS!$EJ$266</f>
        <v>0</v>
      </c>
      <c r="P341" s="305">
        <f>[3]KIADÁS!$EH$304</f>
        <v>0</v>
      </c>
      <c r="Q341" s="305">
        <f>[3]KIADÁS!$EI$304</f>
        <v>0</v>
      </c>
      <c r="R341" s="306">
        <f>[3]KIADÁS!$EJ$304</f>
        <v>0</v>
      </c>
      <c r="S341" s="522">
        <f t="shared" si="389"/>
        <v>0</v>
      </c>
      <c r="T341" s="523">
        <f t="shared" si="390"/>
        <v>0</v>
      </c>
      <c r="U341" s="524">
        <f t="shared" si="391"/>
        <v>0</v>
      </c>
      <c r="V341" s="245"/>
      <c r="W341" s="254"/>
      <c r="X341" s="254"/>
      <c r="Y341" s="254"/>
      <c r="Z341" s="254"/>
      <c r="AA341" s="254"/>
      <c r="AB341" s="254"/>
      <c r="AC341" s="254"/>
      <c r="AD341" s="254"/>
      <c r="AE341" s="253"/>
    </row>
    <row r="342" spans="1:31" ht="22.5" x14ac:dyDescent="0.25">
      <c r="A342" s="292"/>
      <c r="B342" s="288" t="s">
        <v>96</v>
      </c>
      <c r="C342" s="315"/>
      <c r="D342" s="311">
        <f t="shared" ref="D342:L342" si="392">SUM(D339,D340,D341)</f>
        <v>0</v>
      </c>
      <c r="E342" s="312">
        <f t="shared" si="392"/>
        <v>0</v>
      </c>
      <c r="F342" s="312">
        <f t="shared" si="392"/>
        <v>0</v>
      </c>
      <c r="G342" s="312">
        <f t="shared" si="392"/>
        <v>0</v>
      </c>
      <c r="H342" s="312">
        <f t="shared" si="392"/>
        <v>0</v>
      </c>
      <c r="I342" s="312">
        <f t="shared" si="392"/>
        <v>0</v>
      </c>
      <c r="J342" s="312">
        <f t="shared" si="392"/>
        <v>0</v>
      </c>
      <c r="K342" s="312">
        <f t="shared" si="392"/>
        <v>0</v>
      </c>
      <c r="L342" s="312">
        <f t="shared" si="392"/>
        <v>0</v>
      </c>
      <c r="M342" s="312">
        <f t="shared" ref="M342:R342" si="393">SUM(M339,M340,M341)</f>
        <v>0</v>
      </c>
      <c r="N342" s="312">
        <f t="shared" si="393"/>
        <v>0</v>
      </c>
      <c r="O342" s="312">
        <f t="shared" si="393"/>
        <v>0</v>
      </c>
      <c r="P342" s="312">
        <f t="shared" si="393"/>
        <v>0</v>
      </c>
      <c r="Q342" s="312">
        <f t="shared" si="393"/>
        <v>0</v>
      </c>
      <c r="R342" s="313">
        <f t="shared" si="393"/>
        <v>0</v>
      </c>
      <c r="S342" s="522">
        <f t="shared" si="389"/>
        <v>0</v>
      </c>
      <c r="T342" s="523">
        <f t="shared" si="390"/>
        <v>0</v>
      </c>
      <c r="U342" s="524">
        <f t="shared" si="391"/>
        <v>0</v>
      </c>
      <c r="V342" s="245"/>
      <c r="W342" s="254"/>
      <c r="X342" s="254"/>
      <c r="Y342" s="254"/>
      <c r="Z342" s="254"/>
      <c r="AA342" s="254"/>
      <c r="AB342" s="254"/>
      <c r="AC342" s="254"/>
      <c r="AD342" s="254"/>
      <c r="AE342" s="253"/>
    </row>
    <row r="343" spans="1:31" ht="23.25" thickBot="1" x14ac:dyDescent="0.3">
      <c r="A343" s="292"/>
      <c r="B343" s="288" t="s">
        <v>103</v>
      </c>
      <c r="C343" s="315"/>
      <c r="D343" s="316">
        <f t="shared" ref="D343:L343" si="394">SUM(D342,D337,D331)</f>
        <v>1021915</v>
      </c>
      <c r="E343" s="317">
        <f t="shared" si="394"/>
        <v>0</v>
      </c>
      <c r="F343" s="317">
        <f t="shared" si="394"/>
        <v>0</v>
      </c>
      <c r="G343" s="317">
        <f t="shared" si="394"/>
        <v>42666179.899999999</v>
      </c>
      <c r="H343" s="317">
        <f t="shared" si="394"/>
        <v>0</v>
      </c>
      <c r="I343" s="317">
        <f t="shared" si="394"/>
        <v>0</v>
      </c>
      <c r="J343" s="317">
        <f t="shared" si="394"/>
        <v>1393920</v>
      </c>
      <c r="K343" s="317">
        <f t="shared" si="394"/>
        <v>0</v>
      </c>
      <c r="L343" s="317">
        <f t="shared" si="394"/>
        <v>0</v>
      </c>
      <c r="M343" s="317">
        <f t="shared" ref="M343:R343" si="395">SUM(M342,M337,M331)</f>
        <v>17524401.875</v>
      </c>
      <c r="N343" s="317">
        <f t="shared" si="395"/>
        <v>0</v>
      </c>
      <c r="O343" s="317">
        <f t="shared" si="395"/>
        <v>0</v>
      </c>
      <c r="P343" s="317">
        <f t="shared" si="395"/>
        <v>0</v>
      </c>
      <c r="Q343" s="317">
        <f t="shared" si="395"/>
        <v>0</v>
      </c>
      <c r="R343" s="318">
        <f t="shared" si="395"/>
        <v>0</v>
      </c>
      <c r="S343" s="529">
        <f t="shared" si="389"/>
        <v>156181809.25</v>
      </c>
      <c r="T343" s="530">
        <f t="shared" si="390"/>
        <v>0</v>
      </c>
      <c r="U343" s="531">
        <f t="shared" si="391"/>
        <v>0</v>
      </c>
      <c r="V343" s="245"/>
      <c r="W343" s="254"/>
      <c r="X343" s="254"/>
      <c r="Y343" s="254"/>
      <c r="Z343" s="254"/>
      <c r="AA343" s="254"/>
      <c r="AB343" s="254"/>
      <c r="AC343" s="254"/>
      <c r="AD343" s="254"/>
      <c r="AE343" s="253"/>
    </row>
    <row r="344" spans="1:31" ht="15" customHeight="1" thickBot="1" x14ac:dyDescent="0.3">
      <c r="A344" s="287"/>
      <c r="B344" s="288"/>
      <c r="C344" s="1102" t="s">
        <v>223</v>
      </c>
      <c r="D344" s="1174"/>
      <c r="E344" s="1175"/>
      <c r="F344" s="1175"/>
      <c r="G344" s="1175"/>
      <c r="H344" s="1175"/>
      <c r="I344" s="1175"/>
      <c r="J344" s="1175"/>
      <c r="K344" s="1175"/>
      <c r="L344" s="1175"/>
      <c r="M344" s="1175"/>
      <c r="N344" s="1175"/>
      <c r="O344" s="1175"/>
      <c r="P344" s="1175"/>
      <c r="Q344" s="1175"/>
      <c r="R344" s="1175"/>
      <c r="S344" s="1178"/>
      <c r="T344" s="1178"/>
      <c r="U344" s="1179"/>
      <c r="V344" s="245"/>
      <c r="W344" s="254"/>
      <c r="X344" s="254"/>
      <c r="Y344" s="254"/>
      <c r="Z344" s="254"/>
      <c r="AA344" s="254"/>
      <c r="AB344" s="254"/>
      <c r="AC344" s="254"/>
      <c r="AD344" s="254"/>
      <c r="AE344" s="253"/>
    </row>
    <row r="345" spans="1:31" ht="49.5" customHeight="1" x14ac:dyDescent="0.25">
      <c r="A345" s="287"/>
      <c r="B345" s="288"/>
      <c r="C345" s="1102"/>
      <c r="D345" s="1050" t="s">
        <v>271</v>
      </c>
      <c r="E345" s="1041"/>
      <c r="F345" s="1041"/>
      <c r="G345" s="1041" t="s">
        <v>280</v>
      </c>
      <c r="H345" s="1041"/>
      <c r="I345" s="1041"/>
      <c r="J345" s="1041" t="s">
        <v>215</v>
      </c>
      <c r="K345" s="1041"/>
      <c r="L345" s="1041"/>
      <c r="M345" s="1041" t="s">
        <v>281</v>
      </c>
      <c r="N345" s="1041"/>
      <c r="O345" s="1041"/>
      <c r="P345" s="1041" t="s">
        <v>282</v>
      </c>
      <c r="Q345" s="1041"/>
      <c r="R345" s="1053"/>
      <c r="S345" s="1082" t="s">
        <v>206</v>
      </c>
      <c r="T345" s="1083"/>
      <c r="U345" s="1084"/>
      <c r="V345" s="245"/>
      <c r="W345" s="254"/>
      <c r="X345" s="254"/>
      <c r="Y345" s="254"/>
      <c r="Z345" s="254"/>
      <c r="AA345" s="254"/>
      <c r="AB345" s="254"/>
      <c r="AC345" s="254"/>
      <c r="AD345" s="254"/>
      <c r="AE345" s="253"/>
    </row>
    <row r="346" spans="1:31" ht="47.25" customHeight="1" x14ac:dyDescent="0.25">
      <c r="A346" s="287"/>
      <c r="B346" s="288"/>
      <c r="C346" s="297" t="s">
        <v>111</v>
      </c>
      <c r="D346" s="1050" t="s">
        <v>227</v>
      </c>
      <c r="E346" s="1041"/>
      <c r="F346" s="1041"/>
      <c r="G346" s="1041" t="s">
        <v>307</v>
      </c>
      <c r="H346" s="1041"/>
      <c r="I346" s="1041"/>
      <c r="J346" s="1041" t="s">
        <v>308</v>
      </c>
      <c r="K346" s="1041"/>
      <c r="L346" s="1041"/>
      <c r="M346" s="1041" t="s">
        <v>309</v>
      </c>
      <c r="N346" s="1041"/>
      <c r="O346" s="1041"/>
      <c r="P346" s="1041" t="s">
        <v>310</v>
      </c>
      <c r="Q346" s="1041"/>
      <c r="R346" s="1053"/>
      <c r="S346" s="1085"/>
      <c r="T346" s="1086"/>
      <c r="U346" s="1087"/>
      <c r="V346" s="245"/>
      <c r="W346" s="254"/>
      <c r="X346" s="254"/>
      <c r="Y346" s="254"/>
      <c r="Z346" s="254"/>
      <c r="AA346" s="254"/>
      <c r="AB346" s="254"/>
      <c r="AC346" s="254"/>
      <c r="AD346" s="254"/>
      <c r="AE346" s="253"/>
    </row>
    <row r="347" spans="1:31" ht="55.5" customHeight="1" x14ac:dyDescent="0.25">
      <c r="A347" s="289" t="s">
        <v>41</v>
      </c>
      <c r="B347" s="290" t="s">
        <v>111</v>
      </c>
      <c r="C347" s="298" t="s">
        <v>117</v>
      </c>
      <c r="D347" s="516" t="s">
        <v>134</v>
      </c>
      <c r="E347" s="514" t="s">
        <v>135</v>
      </c>
      <c r="F347" s="514" t="s">
        <v>136</v>
      </c>
      <c r="G347" s="514" t="s">
        <v>134</v>
      </c>
      <c r="H347" s="514" t="s">
        <v>135</v>
      </c>
      <c r="I347" s="514" t="s">
        <v>136</v>
      </c>
      <c r="J347" s="514" t="s">
        <v>134</v>
      </c>
      <c r="K347" s="514" t="s">
        <v>135</v>
      </c>
      <c r="L347" s="514" t="s">
        <v>136</v>
      </c>
      <c r="M347" s="514" t="s">
        <v>134</v>
      </c>
      <c r="N347" s="514" t="s">
        <v>135</v>
      </c>
      <c r="O347" s="514" t="s">
        <v>136</v>
      </c>
      <c r="P347" s="514" t="s">
        <v>134</v>
      </c>
      <c r="Q347" s="514" t="s">
        <v>135</v>
      </c>
      <c r="R347" s="532" t="s">
        <v>136</v>
      </c>
      <c r="S347" s="533" t="s">
        <v>134</v>
      </c>
      <c r="T347" s="534" t="s">
        <v>135</v>
      </c>
      <c r="U347" s="535" t="s">
        <v>136</v>
      </c>
      <c r="V347" s="245"/>
      <c r="W347" s="254"/>
      <c r="X347" s="254"/>
      <c r="Y347" s="254"/>
      <c r="Z347" s="254"/>
      <c r="AA347" s="254"/>
      <c r="AB347" s="254"/>
      <c r="AC347" s="254"/>
      <c r="AD347" s="254"/>
      <c r="AE347" s="253"/>
    </row>
    <row r="348" spans="1:31" ht="23.25" x14ac:dyDescent="0.25">
      <c r="A348" s="291" t="s">
        <v>53</v>
      </c>
      <c r="B348" s="286" t="s">
        <v>55</v>
      </c>
      <c r="C348" s="302"/>
      <c r="D348" s="1139"/>
      <c r="E348" s="1140"/>
      <c r="F348" s="1140"/>
      <c r="G348" s="1140"/>
      <c r="H348" s="1140"/>
      <c r="I348" s="1140"/>
      <c r="J348" s="1140"/>
      <c r="K348" s="1140"/>
      <c r="L348" s="1140"/>
      <c r="M348" s="1140"/>
      <c r="N348" s="1140"/>
      <c r="O348" s="1140"/>
      <c r="P348" s="1161"/>
      <c r="Q348" s="1162"/>
      <c r="R348" s="1163"/>
      <c r="S348" s="1166"/>
      <c r="T348" s="1167"/>
      <c r="U348" s="1168"/>
      <c r="V348" s="245"/>
      <c r="W348" s="254"/>
      <c r="X348" s="254"/>
      <c r="Y348" s="254"/>
      <c r="Z348" s="254"/>
      <c r="AA348" s="254"/>
      <c r="AB348" s="254"/>
      <c r="AC348" s="254"/>
      <c r="AD348" s="254"/>
      <c r="AE348" s="253"/>
    </row>
    <row r="349" spans="1:31" x14ac:dyDescent="0.25">
      <c r="A349" s="291">
        <v>1</v>
      </c>
      <c r="B349" s="286" t="s">
        <v>2</v>
      </c>
      <c r="C349" s="303" t="s">
        <v>144</v>
      </c>
      <c r="D349" s="304">
        <v>0</v>
      </c>
      <c r="E349" s="305">
        <v>0</v>
      </c>
      <c r="F349" s="305">
        <v>0</v>
      </c>
      <c r="G349" s="305">
        <f>[1]KIADÁS!$O$130</f>
        <v>0</v>
      </c>
      <c r="H349" s="305">
        <f>[1]KIADÁS!$P$130</f>
        <v>0</v>
      </c>
      <c r="I349" s="305">
        <f>[1]KIADÁS!$Q$130</f>
        <v>0</v>
      </c>
      <c r="J349" s="305">
        <f>[1]KIADÁS!$O$307</f>
        <v>0</v>
      </c>
      <c r="K349" s="305">
        <f>[1]KIADÁS!$P$307</f>
        <v>0</v>
      </c>
      <c r="L349" s="305">
        <f>[1]KIADÁS!$Q$307</f>
        <v>0</v>
      </c>
      <c r="M349" s="305">
        <f>[1]KIADÁS!$O$333</f>
        <v>0</v>
      </c>
      <c r="N349" s="305">
        <f>[1]KIADÁS!$P$333</f>
        <v>0</v>
      </c>
      <c r="O349" s="305">
        <f>[1]KIADÁS!$Q$333</f>
        <v>0</v>
      </c>
      <c r="P349" s="305">
        <f>[1]KIADÁS!$O$382</f>
        <v>0</v>
      </c>
      <c r="Q349" s="305">
        <f>[1]KIADÁS!$P$382</f>
        <v>0</v>
      </c>
      <c r="R349" s="306">
        <f>[1]KIADÁS!$Q$382</f>
        <v>0</v>
      </c>
      <c r="S349" s="522">
        <f>SUM(D349,G349,J349,M349,P349)</f>
        <v>0</v>
      </c>
      <c r="T349" s="523">
        <f t="shared" ref="T349:U355" si="396">SUM(E349,H349,K349,N349,Q349)</f>
        <v>0</v>
      </c>
      <c r="U349" s="524">
        <f t="shared" si="396"/>
        <v>0</v>
      </c>
      <c r="V349" s="245"/>
      <c r="W349" s="254"/>
      <c r="X349" s="254"/>
      <c r="Y349" s="254"/>
      <c r="Z349" s="254"/>
      <c r="AA349" s="254"/>
      <c r="AB349" s="254"/>
      <c r="AC349" s="254"/>
      <c r="AD349" s="254"/>
      <c r="AE349" s="253"/>
    </row>
    <row r="350" spans="1:31" ht="23.25" x14ac:dyDescent="0.25">
      <c r="A350" s="291">
        <v>2</v>
      </c>
      <c r="B350" s="286" t="s">
        <v>57</v>
      </c>
      <c r="C350" s="303" t="s">
        <v>145</v>
      </c>
      <c r="D350" s="304">
        <v>0</v>
      </c>
      <c r="E350" s="305">
        <v>0</v>
      </c>
      <c r="F350" s="305">
        <v>0</v>
      </c>
      <c r="G350" s="305">
        <f>[1]KIADÁS!$R$130</f>
        <v>0</v>
      </c>
      <c r="H350" s="305">
        <f>[1]KIADÁS!$S$130</f>
        <v>0</v>
      </c>
      <c r="I350" s="305">
        <f>[1]KIADÁS!$T$130</f>
        <v>0</v>
      </c>
      <c r="J350" s="305">
        <f>[1]KIADÁS!$R$307</f>
        <v>0</v>
      </c>
      <c r="K350" s="305">
        <f>[1]KIADÁS!$S$307</f>
        <v>0</v>
      </c>
      <c r="L350" s="305">
        <f>[1]KIADÁS!$T$307</f>
        <v>0</v>
      </c>
      <c r="M350" s="305">
        <f>[1]KIADÁS!$R$333</f>
        <v>0</v>
      </c>
      <c r="N350" s="305">
        <f>[1]KIADÁS!$S$333</f>
        <v>0</v>
      </c>
      <c r="O350" s="305">
        <f>[1]KIADÁS!$T$333</f>
        <v>0</v>
      </c>
      <c r="P350" s="305">
        <f>[1]KIADÁS!$R$382</f>
        <v>0</v>
      </c>
      <c r="Q350" s="305">
        <f>[1]KIADÁS!$S$382</f>
        <v>0</v>
      </c>
      <c r="R350" s="306">
        <f>[1]KIADÁS!$T$382</f>
        <v>0</v>
      </c>
      <c r="S350" s="522">
        <f t="shared" ref="S350:S355" si="397">SUM(D350,G350,J350,M350,P350)</f>
        <v>0</v>
      </c>
      <c r="T350" s="523">
        <f t="shared" si="396"/>
        <v>0</v>
      </c>
      <c r="U350" s="524">
        <f t="shared" si="396"/>
        <v>0</v>
      </c>
      <c r="V350" s="245"/>
      <c r="W350" s="254"/>
      <c r="X350" s="254"/>
      <c r="Y350" s="254"/>
      <c r="Z350" s="254"/>
      <c r="AA350" s="254"/>
      <c r="AB350" s="254"/>
      <c r="AC350" s="254"/>
      <c r="AD350" s="254"/>
      <c r="AE350" s="253"/>
    </row>
    <row r="351" spans="1:31" x14ac:dyDescent="0.25">
      <c r="A351" s="291">
        <v>3</v>
      </c>
      <c r="B351" s="286" t="s">
        <v>3</v>
      </c>
      <c r="C351" s="303" t="s">
        <v>147</v>
      </c>
      <c r="D351" s="304">
        <v>0</v>
      </c>
      <c r="E351" s="305">
        <v>0</v>
      </c>
      <c r="F351" s="305">
        <v>0</v>
      </c>
      <c r="G351" s="305">
        <f>[1]KIADÁS!$U$130</f>
        <v>0</v>
      </c>
      <c r="H351" s="305">
        <f>[1]KIADÁS!$V$130</f>
        <v>0</v>
      </c>
      <c r="I351" s="305">
        <f>[1]KIADÁS!$W$130</f>
        <v>0</v>
      </c>
      <c r="J351" s="305">
        <f>[1]KIADÁS!$U$307</f>
        <v>0</v>
      </c>
      <c r="K351" s="305">
        <f>[1]KIADÁS!$V$307</f>
        <v>0</v>
      </c>
      <c r="L351" s="305">
        <f>[1]KIADÁS!$W$307</f>
        <v>0</v>
      </c>
      <c r="M351" s="305">
        <f>[1]KIADÁS!$U$333</f>
        <v>0</v>
      </c>
      <c r="N351" s="305">
        <f>[1]KIADÁS!$V$333</f>
        <v>0</v>
      </c>
      <c r="O351" s="305">
        <f>[1]KIADÁS!$W$333</f>
        <v>0</v>
      </c>
      <c r="P351" s="305">
        <f>[1]KIADÁS!$U$382</f>
        <v>0</v>
      </c>
      <c r="Q351" s="305">
        <f>[1]KIADÁS!$V$382</f>
        <v>0</v>
      </c>
      <c r="R351" s="306">
        <f>[1]KIADÁS!$W$382</f>
        <v>0</v>
      </c>
      <c r="S351" s="522">
        <f t="shared" si="397"/>
        <v>0</v>
      </c>
      <c r="T351" s="523">
        <f t="shared" si="396"/>
        <v>0</v>
      </c>
      <c r="U351" s="524">
        <f t="shared" si="396"/>
        <v>0</v>
      </c>
      <c r="V351" s="245"/>
      <c r="W351" s="254"/>
      <c r="X351" s="254"/>
      <c r="Y351" s="254"/>
      <c r="Z351" s="254"/>
      <c r="AA351" s="254"/>
      <c r="AB351" s="254"/>
      <c r="AC351" s="254"/>
      <c r="AD351" s="254"/>
      <c r="AE351" s="253"/>
    </row>
    <row r="352" spans="1:31" x14ac:dyDescent="0.25">
      <c r="A352" s="291">
        <v>4</v>
      </c>
      <c r="B352" s="286" t="s">
        <v>51</v>
      </c>
      <c r="C352" s="303" t="s">
        <v>148</v>
      </c>
      <c r="D352" s="304"/>
      <c r="E352" s="305"/>
      <c r="F352" s="305"/>
      <c r="G352" s="305">
        <f>[1]KIADÁS!$AM$130</f>
        <v>0</v>
      </c>
      <c r="H352" s="305">
        <f>[1]KIADÁS!$AN$130</f>
        <v>0</v>
      </c>
      <c r="I352" s="305">
        <f>[1]KIADÁS!$AO$130</f>
        <v>0</v>
      </c>
      <c r="J352" s="305">
        <f>[1]KIADÁS!$AM$307</f>
        <v>0</v>
      </c>
      <c r="K352" s="305">
        <f>[1]KIADÁS!$AN$307</f>
        <v>0</v>
      </c>
      <c r="L352" s="305">
        <f>[1]KIADÁS!$AO$307</f>
        <v>0</v>
      </c>
      <c r="M352" s="305">
        <f>[1]KIADÁS!$AM$333</f>
        <v>0</v>
      </c>
      <c r="N352" s="305">
        <f>[1]KIADÁS!$AN$333</f>
        <v>0</v>
      </c>
      <c r="O352" s="305">
        <f>[1]KIADÁS!$AO$333</f>
        <v>0</v>
      </c>
      <c r="P352" s="305">
        <f>[1]KIADÁS!$AM$382</f>
        <v>0</v>
      </c>
      <c r="Q352" s="305">
        <f>[1]KIADÁS!$AN$382</f>
        <v>0</v>
      </c>
      <c r="R352" s="306">
        <f>[1]KIADÁS!$AO$382</f>
        <v>0</v>
      </c>
      <c r="S352" s="522">
        <f t="shared" si="397"/>
        <v>0</v>
      </c>
      <c r="T352" s="523">
        <f t="shared" si="396"/>
        <v>0</v>
      </c>
      <c r="U352" s="524">
        <f t="shared" si="396"/>
        <v>0</v>
      </c>
      <c r="V352" s="245"/>
      <c r="W352" s="254"/>
      <c r="X352" s="254"/>
      <c r="Y352" s="254"/>
      <c r="Z352" s="254"/>
      <c r="AA352" s="254"/>
      <c r="AB352" s="254"/>
      <c r="AC352" s="254"/>
      <c r="AD352" s="254"/>
      <c r="AE352" s="253"/>
    </row>
    <row r="353" spans="1:40" x14ac:dyDescent="0.25">
      <c r="A353" s="291">
        <v>5</v>
      </c>
      <c r="B353" s="286" t="s">
        <v>58</v>
      </c>
      <c r="C353" s="303" t="s">
        <v>149</v>
      </c>
      <c r="D353" s="304"/>
      <c r="E353" s="305"/>
      <c r="F353" s="305"/>
      <c r="G353" s="305">
        <f>[1]KIADÁS!$BE$130-$D$18</f>
        <v>0</v>
      </c>
      <c r="H353" s="305">
        <f>[1]KIADÁS!$BF$130-$E$18</f>
        <v>0</v>
      </c>
      <c r="I353" s="305">
        <f>[1]KIADÁS!$BG$130-$F$18</f>
        <v>0</v>
      </c>
      <c r="J353" s="305">
        <f>[1]KIADÁS!$BE$307-$D$18</f>
        <v>0</v>
      </c>
      <c r="K353" s="305">
        <f>[1]KIADÁS!$BF$307-$E$18</f>
        <v>0</v>
      </c>
      <c r="L353" s="305">
        <f>[1]KIADÁS!$BG$307-$F$18</f>
        <v>0</v>
      </c>
      <c r="M353" s="305">
        <f>[1]KIADÁS!$BE$333-$D$18</f>
        <v>0</v>
      </c>
      <c r="N353" s="305">
        <f>[1]KIADÁS!$BF$333-$E$18</f>
        <v>0</v>
      </c>
      <c r="O353" s="305">
        <f>[1]KIADÁS!$BG$333-$F$18</f>
        <v>0</v>
      </c>
      <c r="P353" s="305">
        <f>[1]KIADÁS!$BE$382-$D$18</f>
        <v>0</v>
      </c>
      <c r="Q353" s="305">
        <f>[1]KIADÁS!$BF$382-$E$18</f>
        <v>0</v>
      </c>
      <c r="R353" s="306">
        <f>[1]KIADÁS!$BG$382-$F$18</f>
        <v>0</v>
      </c>
      <c r="S353" s="522">
        <f t="shared" si="397"/>
        <v>0</v>
      </c>
      <c r="T353" s="523">
        <f t="shared" si="396"/>
        <v>0</v>
      </c>
      <c r="U353" s="524">
        <f t="shared" si="396"/>
        <v>0</v>
      </c>
      <c r="V353" s="245"/>
      <c r="W353" s="254"/>
      <c r="X353" s="254"/>
      <c r="Y353" s="254"/>
      <c r="Z353" s="254"/>
      <c r="AA353" s="254"/>
      <c r="AB353" s="254"/>
      <c r="AC353" s="254"/>
      <c r="AD353" s="254"/>
      <c r="AE353" s="253"/>
    </row>
    <row r="354" spans="1:40" x14ac:dyDescent="0.25">
      <c r="A354" s="291">
        <v>6</v>
      </c>
      <c r="B354" s="286" t="s">
        <v>98</v>
      </c>
      <c r="C354" s="309" t="s">
        <v>150</v>
      </c>
      <c r="D354" s="304"/>
      <c r="E354" s="305"/>
      <c r="F354" s="305"/>
      <c r="G354" s="305">
        <f>[1]KIADÁS!$CF$130+[1]KIADÁS!$CI$130</f>
        <v>0</v>
      </c>
      <c r="H354" s="305">
        <f>[1]KIADÁS!$CG$130+[1]KIADÁS!$CJ$130</f>
        <v>0</v>
      </c>
      <c r="I354" s="305">
        <f>[1]KIADÁS!$CH$130+[1]KIADÁS!$CK$130</f>
        <v>0</v>
      </c>
      <c r="J354" s="305">
        <f>[1]KIADÁS!$CF$307+[1]KIADÁS!$CI$307</f>
        <v>0</v>
      </c>
      <c r="K354" s="305">
        <f>[1]KIADÁS!$CG$307+[1]KIADÁS!$CJ$307</f>
        <v>0</v>
      </c>
      <c r="L354" s="305">
        <f>[1]KIADÁS!$CH$307+[1]KIADÁS!$CK$307</f>
        <v>0</v>
      </c>
      <c r="M354" s="305">
        <f>[1]KIADÁS!$CF$333+[1]KIADÁS!$CI$333</f>
        <v>0</v>
      </c>
      <c r="N354" s="305">
        <f>[1]KIADÁS!$CG$333+[1]KIADÁS!$CJ$333</f>
        <v>0</v>
      </c>
      <c r="O354" s="305">
        <f>[1]KIADÁS!$CH$333+[1]KIADÁS!$CK$333</f>
        <v>0</v>
      </c>
      <c r="P354" s="305">
        <f>[1]KIADÁS!$CF$382+[1]KIADÁS!$CI$382</f>
        <v>0</v>
      </c>
      <c r="Q354" s="305">
        <f>[1]KIADÁS!$CG$382+[1]KIADÁS!$CJ$382</f>
        <v>0</v>
      </c>
      <c r="R354" s="306">
        <f>[1]KIADÁS!$CH$382+[1]KIADÁS!$CK$382</f>
        <v>0</v>
      </c>
      <c r="S354" s="522">
        <f t="shared" si="397"/>
        <v>0</v>
      </c>
      <c r="T354" s="523">
        <f t="shared" si="396"/>
        <v>0</v>
      </c>
      <c r="U354" s="524">
        <f t="shared" si="396"/>
        <v>0</v>
      </c>
      <c r="V354" s="245"/>
      <c r="W354" s="254"/>
      <c r="X354" s="254"/>
      <c r="Y354" s="254"/>
      <c r="Z354" s="254"/>
      <c r="AA354" s="254"/>
      <c r="AB354" s="254"/>
      <c r="AC354" s="254"/>
      <c r="AD354" s="254"/>
      <c r="AE354" s="253"/>
    </row>
    <row r="355" spans="1:40" x14ac:dyDescent="0.25">
      <c r="A355" s="292"/>
      <c r="B355" s="288" t="s">
        <v>59</v>
      </c>
      <c r="C355" s="310"/>
      <c r="D355" s="311">
        <f t="shared" ref="D355:F355" si="398">SUM(D349:D353)</f>
        <v>0</v>
      </c>
      <c r="E355" s="312">
        <f t="shared" si="398"/>
        <v>0</v>
      </c>
      <c r="F355" s="312">
        <f t="shared" si="398"/>
        <v>0</v>
      </c>
      <c r="G355" s="312">
        <f>SUM(G349:G353)</f>
        <v>0</v>
      </c>
      <c r="H355" s="312">
        <f t="shared" ref="H355:I355" si="399">SUM(H349:H353)</f>
        <v>0</v>
      </c>
      <c r="I355" s="312">
        <f t="shared" si="399"/>
        <v>0</v>
      </c>
      <c r="J355" s="312">
        <f>SUM(J349:J353)</f>
        <v>0</v>
      </c>
      <c r="K355" s="312">
        <f t="shared" ref="K355:L355" si="400">SUM(K349:K353)</f>
        <v>0</v>
      </c>
      <c r="L355" s="312">
        <f t="shared" si="400"/>
        <v>0</v>
      </c>
      <c r="M355" s="312">
        <f>SUM(M349:M353)</f>
        <v>0</v>
      </c>
      <c r="N355" s="312">
        <f t="shared" ref="N355:O355" si="401">SUM(N349:N353)</f>
        <v>0</v>
      </c>
      <c r="O355" s="312">
        <f t="shared" si="401"/>
        <v>0</v>
      </c>
      <c r="P355" s="312">
        <f>SUM(P349:P353)</f>
        <v>0</v>
      </c>
      <c r="Q355" s="312">
        <f t="shared" ref="Q355:R355" si="402">SUM(Q349:Q353)</f>
        <v>0</v>
      </c>
      <c r="R355" s="313">
        <f t="shared" si="402"/>
        <v>0</v>
      </c>
      <c r="S355" s="522">
        <f t="shared" si="397"/>
        <v>0</v>
      </c>
      <c r="T355" s="523">
        <f t="shared" si="396"/>
        <v>0</v>
      </c>
      <c r="U355" s="524">
        <f t="shared" si="396"/>
        <v>0</v>
      </c>
      <c r="V355" s="245"/>
      <c r="W355" s="254"/>
      <c r="X355" s="254"/>
      <c r="Y355" s="254"/>
      <c r="Z355" s="254"/>
      <c r="AA355" s="254"/>
      <c r="AB355" s="254"/>
      <c r="AC355" s="254"/>
      <c r="AD355" s="254"/>
      <c r="AE355" s="253"/>
    </row>
    <row r="356" spans="1:40" ht="23.25" x14ac:dyDescent="0.25">
      <c r="A356" s="291" t="s">
        <v>82</v>
      </c>
      <c r="B356" s="286" t="s">
        <v>62</v>
      </c>
      <c r="C356" s="303"/>
      <c r="D356" s="1192"/>
      <c r="E356" s="1193"/>
      <c r="F356" s="1207"/>
      <c r="G356" s="1142"/>
      <c r="H356" s="1142"/>
      <c r="I356" s="1142"/>
      <c r="J356" s="1142"/>
      <c r="K356" s="1142"/>
      <c r="L356" s="1142"/>
      <c r="M356" s="1142"/>
      <c r="N356" s="1142"/>
      <c r="O356" s="1142"/>
      <c r="P356" s="1142"/>
      <c r="Q356" s="1142"/>
      <c r="R356" s="1173"/>
      <c r="S356" s="1169"/>
      <c r="T356" s="1170"/>
      <c r="U356" s="1177"/>
      <c r="V356" s="245"/>
      <c r="W356" s="254"/>
      <c r="X356" s="254"/>
      <c r="Y356" s="254"/>
      <c r="Z356" s="254"/>
      <c r="AA356" s="254"/>
      <c r="AB356" s="254"/>
      <c r="AC356" s="254"/>
      <c r="AD356" s="254"/>
      <c r="AE356" s="253"/>
    </row>
    <row r="357" spans="1:40" x14ac:dyDescent="0.25">
      <c r="A357" s="291">
        <v>7</v>
      </c>
      <c r="B357" s="286" t="s">
        <v>64</v>
      </c>
      <c r="C357" s="303" t="s">
        <v>151</v>
      </c>
      <c r="D357" s="304">
        <v>0</v>
      </c>
      <c r="E357" s="305">
        <v>0</v>
      </c>
      <c r="F357" s="305">
        <v>0</v>
      </c>
      <c r="G357" s="305">
        <f>[1]KIADÁS!$CO$130</f>
        <v>0</v>
      </c>
      <c r="H357" s="305">
        <f>[1]KIADÁS!$CP$130</f>
        <v>0</v>
      </c>
      <c r="I357" s="305">
        <f>[1]KIADÁS!$CQ$130</f>
        <v>0</v>
      </c>
      <c r="J357" s="305">
        <f>[1]KIADÁS!$CO$307</f>
        <v>0</v>
      </c>
      <c r="K357" s="305">
        <f>[1]KIADÁS!$CP$307</f>
        <v>0</v>
      </c>
      <c r="L357" s="305">
        <f>[1]KIADÁS!$CQ$307</f>
        <v>0</v>
      </c>
      <c r="M357" s="305">
        <f>[1]KIADÁS!$CO$333</f>
        <v>0</v>
      </c>
      <c r="N357" s="305">
        <f>[1]KIADÁS!$CP$333</f>
        <v>0</v>
      </c>
      <c r="O357" s="305">
        <f>[1]KIADÁS!$CQ$333</f>
        <v>0</v>
      </c>
      <c r="P357" s="305">
        <f>[1]KIADÁS!$CO$382</f>
        <v>0</v>
      </c>
      <c r="Q357" s="305">
        <f>[1]KIADÁS!$CP$382</f>
        <v>0</v>
      </c>
      <c r="R357" s="306">
        <f>[1]KIADÁS!$CQ$382</f>
        <v>0</v>
      </c>
      <c r="S357" s="522">
        <f>SUM(D357,G357,J357,M357,P357)</f>
        <v>0</v>
      </c>
      <c r="T357" s="523">
        <f t="shared" ref="T357:U361" si="403">SUM(E357,H357,K357,N357,Q357)</f>
        <v>0</v>
      </c>
      <c r="U357" s="524">
        <f t="shared" si="403"/>
        <v>0</v>
      </c>
      <c r="V357" s="245"/>
      <c r="W357" s="254"/>
      <c r="X357" s="254"/>
      <c r="Y357" s="254"/>
      <c r="Z357" s="254"/>
      <c r="AA357" s="254"/>
      <c r="AB357" s="254"/>
      <c r="AC357" s="254"/>
      <c r="AD357" s="254"/>
      <c r="AE357" s="253"/>
    </row>
    <row r="358" spans="1:40" x14ac:dyDescent="0.25">
      <c r="A358" s="291">
        <v>8</v>
      </c>
      <c r="B358" s="286" t="s">
        <v>65</v>
      </c>
      <c r="C358" s="303" t="s">
        <v>152</v>
      </c>
      <c r="D358" s="304">
        <v>0</v>
      </c>
      <c r="E358" s="305">
        <v>0</v>
      </c>
      <c r="F358" s="305">
        <v>0</v>
      </c>
      <c r="G358" s="305">
        <f>[1]KIADÁS!$CR$130</f>
        <v>0</v>
      </c>
      <c r="H358" s="305">
        <f>[1]KIADÁS!$CS$130</f>
        <v>0</v>
      </c>
      <c r="I358" s="305">
        <f>[1]KIADÁS!$CT$130</f>
        <v>0</v>
      </c>
      <c r="J358" s="305">
        <f>[1]KIADÁS!$CR$307</f>
        <v>0</v>
      </c>
      <c r="K358" s="305">
        <f>[1]KIADÁS!$CS$307</f>
        <v>0</v>
      </c>
      <c r="L358" s="305">
        <f>[1]KIADÁS!$CT$307</f>
        <v>0</v>
      </c>
      <c r="M358" s="305">
        <f>[1]KIADÁS!$CR$333</f>
        <v>0</v>
      </c>
      <c r="N358" s="305">
        <f>[1]KIADÁS!$CS$333</f>
        <v>0</v>
      </c>
      <c r="O358" s="305">
        <f>[1]KIADÁS!$CT$333</f>
        <v>0</v>
      </c>
      <c r="P358" s="305">
        <f>[1]KIADÁS!$CR$382</f>
        <v>0</v>
      </c>
      <c r="Q358" s="305">
        <f>[1]KIADÁS!$CS$382</f>
        <v>0</v>
      </c>
      <c r="R358" s="306">
        <f>[1]KIADÁS!$CT$382</f>
        <v>0</v>
      </c>
      <c r="S358" s="522">
        <f t="shared" ref="S358:S361" si="404">SUM(D358,G358,J358,M358,P358)</f>
        <v>0</v>
      </c>
      <c r="T358" s="523">
        <f t="shared" si="403"/>
        <v>0</v>
      </c>
      <c r="U358" s="524">
        <f t="shared" si="403"/>
        <v>0</v>
      </c>
      <c r="V358" s="245"/>
      <c r="W358" s="254"/>
      <c r="X358" s="254"/>
      <c r="Y358" s="254"/>
      <c r="Z358" s="254"/>
      <c r="AA358" s="254"/>
      <c r="AB358" s="254"/>
      <c r="AC358" s="254"/>
      <c r="AD358" s="254"/>
      <c r="AE358" s="253"/>
    </row>
    <row r="359" spans="1:40" x14ac:dyDescent="0.25">
      <c r="A359" s="291">
        <v>9</v>
      </c>
      <c r="B359" s="286" t="s">
        <v>66</v>
      </c>
      <c r="C359" s="303" t="s">
        <v>153</v>
      </c>
      <c r="D359" s="304">
        <v>0</v>
      </c>
      <c r="E359" s="305">
        <v>0</v>
      </c>
      <c r="F359" s="305">
        <v>0</v>
      </c>
      <c r="G359" s="305">
        <f>[1]KIADÁS!$CU$130</f>
        <v>0</v>
      </c>
      <c r="H359" s="305">
        <f>[1]KIADÁS!$CV$130</f>
        <v>0</v>
      </c>
      <c r="I359" s="305">
        <f>[1]KIADÁS!$CW$130</f>
        <v>0</v>
      </c>
      <c r="J359" s="305">
        <f>[1]KIADÁS!$CU$307</f>
        <v>0</v>
      </c>
      <c r="K359" s="305">
        <f>[1]KIADÁS!$CV$307</f>
        <v>0</v>
      </c>
      <c r="L359" s="305">
        <f>[1]KIADÁS!$CW$307</f>
        <v>0</v>
      </c>
      <c r="M359" s="305">
        <f>[1]KIADÁS!$CU$333</f>
        <v>0</v>
      </c>
      <c r="N359" s="305">
        <f>[1]KIADÁS!$CV$333</f>
        <v>0</v>
      </c>
      <c r="O359" s="305">
        <f>[1]KIADÁS!$CW$333</f>
        <v>0</v>
      </c>
      <c r="P359" s="305">
        <f>[1]KIADÁS!$CU$382</f>
        <v>0</v>
      </c>
      <c r="Q359" s="305">
        <f>[1]KIADÁS!$CV$382</f>
        <v>0</v>
      </c>
      <c r="R359" s="306">
        <f>[1]KIADÁS!$CW$382</f>
        <v>0</v>
      </c>
      <c r="S359" s="522">
        <f t="shared" si="404"/>
        <v>0</v>
      </c>
      <c r="T359" s="523">
        <f t="shared" si="403"/>
        <v>0</v>
      </c>
      <c r="U359" s="524">
        <f t="shared" si="403"/>
        <v>0</v>
      </c>
      <c r="V359" s="245"/>
      <c r="W359" s="254"/>
      <c r="X359" s="254"/>
      <c r="Y359" s="254"/>
      <c r="Z359" s="254"/>
      <c r="AA359" s="254"/>
      <c r="AB359" s="254"/>
      <c r="AC359" s="254"/>
      <c r="AD359" s="254"/>
      <c r="AE359" s="253"/>
    </row>
    <row r="360" spans="1:40" x14ac:dyDescent="0.25">
      <c r="A360" s="291">
        <v>10</v>
      </c>
      <c r="B360" s="286" t="s">
        <v>15</v>
      </c>
      <c r="C360" s="303" t="s">
        <v>150</v>
      </c>
      <c r="D360" s="304">
        <v>0</v>
      </c>
      <c r="E360" s="305">
        <v>0</v>
      </c>
      <c r="F360" s="305">
        <v>0</v>
      </c>
      <c r="G360" s="305">
        <f>[1]KIADÁS!$CL$130</f>
        <v>0</v>
      </c>
      <c r="H360" s="305">
        <f>[1]KIADÁS!$CM$130</f>
        <v>0</v>
      </c>
      <c r="I360" s="305">
        <f>[1]KIADÁS!$CN$130</f>
        <v>0</v>
      </c>
      <c r="J360" s="305">
        <f>[1]KIADÁS!$CL$307</f>
        <v>0</v>
      </c>
      <c r="K360" s="305">
        <f>[1]KIADÁS!$CM$307</f>
        <v>0</v>
      </c>
      <c r="L360" s="305">
        <f>[1]KIADÁS!$CN$307</f>
        <v>0</v>
      </c>
      <c r="M360" s="305">
        <f>[1]KIADÁS!$CL$333</f>
        <v>0</v>
      </c>
      <c r="N360" s="305">
        <f>[1]KIADÁS!$CM$333</f>
        <v>0</v>
      </c>
      <c r="O360" s="305">
        <f>[1]KIADÁS!$CN$333</f>
        <v>0</v>
      </c>
      <c r="P360" s="305">
        <f>[1]KIADÁS!$CL$382</f>
        <v>0</v>
      </c>
      <c r="Q360" s="305">
        <f>[1]KIADÁS!$CM$382</f>
        <v>0</v>
      </c>
      <c r="R360" s="306">
        <f>[1]KIADÁS!$CN$382</f>
        <v>0</v>
      </c>
      <c r="S360" s="522">
        <f t="shared" si="404"/>
        <v>0</v>
      </c>
      <c r="T360" s="523">
        <f t="shared" si="403"/>
        <v>0</v>
      </c>
      <c r="U360" s="524">
        <f t="shared" si="403"/>
        <v>0</v>
      </c>
      <c r="V360" s="245"/>
      <c r="W360" s="254"/>
      <c r="X360" s="254"/>
      <c r="Y360" s="254"/>
      <c r="Z360" s="254"/>
      <c r="AA360" s="254"/>
      <c r="AB360" s="254"/>
      <c r="AC360" s="254"/>
      <c r="AD360" s="254"/>
      <c r="AE360" s="253"/>
    </row>
    <row r="361" spans="1:40" x14ac:dyDescent="0.25">
      <c r="A361" s="292"/>
      <c r="B361" s="288" t="s">
        <v>67</v>
      </c>
      <c r="C361" s="310"/>
      <c r="D361" s="311">
        <f t="shared" ref="D361:F361" si="405">SUM(D357,D358,D359,D360)</f>
        <v>0</v>
      </c>
      <c r="E361" s="312">
        <f t="shared" si="405"/>
        <v>0</v>
      </c>
      <c r="F361" s="312">
        <f t="shared" si="405"/>
        <v>0</v>
      </c>
      <c r="G361" s="312">
        <f>SUM(G357,G358,G359,G360)</f>
        <v>0</v>
      </c>
      <c r="H361" s="312">
        <f t="shared" ref="H361:I361" si="406">SUM(H357,H358,H359,H360)</f>
        <v>0</v>
      </c>
      <c r="I361" s="312">
        <f t="shared" si="406"/>
        <v>0</v>
      </c>
      <c r="J361" s="312">
        <f>SUM(J357,J358,J359,J360)</f>
        <v>0</v>
      </c>
      <c r="K361" s="312">
        <f t="shared" ref="K361:L361" si="407">SUM(K357,K358,K359,K360)</f>
        <v>0</v>
      </c>
      <c r="L361" s="312">
        <f t="shared" si="407"/>
        <v>0</v>
      </c>
      <c r="M361" s="312">
        <f>SUM(M357,M358,M359,M360)</f>
        <v>0</v>
      </c>
      <c r="N361" s="312">
        <f t="shared" ref="N361:O361" si="408">SUM(N357,N358,N359,N360)</f>
        <v>0</v>
      </c>
      <c r="O361" s="312">
        <f t="shared" si="408"/>
        <v>0</v>
      </c>
      <c r="P361" s="312">
        <f>SUM(P357,P358,P359,P360)</f>
        <v>0</v>
      </c>
      <c r="Q361" s="312">
        <f t="shared" ref="Q361:R361" si="409">SUM(Q357,Q358,Q359,Q360)</f>
        <v>0</v>
      </c>
      <c r="R361" s="313">
        <f t="shared" si="409"/>
        <v>0</v>
      </c>
      <c r="S361" s="522">
        <f t="shared" si="404"/>
        <v>0</v>
      </c>
      <c r="T361" s="523">
        <f t="shared" si="403"/>
        <v>0</v>
      </c>
      <c r="U361" s="524">
        <f t="shared" si="403"/>
        <v>0</v>
      </c>
      <c r="V361" s="245"/>
      <c r="W361" s="254"/>
      <c r="X361" s="254"/>
      <c r="Y361" s="254"/>
      <c r="Z361" s="254"/>
      <c r="AA361" s="254"/>
      <c r="AB361" s="254"/>
      <c r="AC361" s="254"/>
      <c r="AD361" s="254"/>
      <c r="AE361" s="253"/>
    </row>
    <row r="362" spans="1:40" ht="23.25" x14ac:dyDescent="0.25">
      <c r="A362" s="291" t="s">
        <v>83</v>
      </c>
      <c r="B362" s="286" t="s">
        <v>84</v>
      </c>
      <c r="C362" s="302"/>
      <c r="D362" s="1144"/>
      <c r="E362" s="1142"/>
      <c r="F362" s="1142"/>
      <c r="G362" s="1142"/>
      <c r="H362" s="1142"/>
      <c r="I362" s="1142"/>
      <c r="J362" s="1142"/>
      <c r="K362" s="1142"/>
      <c r="L362" s="1142"/>
      <c r="M362" s="1142"/>
      <c r="N362" s="1142"/>
      <c r="O362" s="1142"/>
      <c r="P362" s="1142"/>
      <c r="Q362" s="1142"/>
      <c r="R362" s="1173"/>
      <c r="S362" s="1169"/>
      <c r="T362" s="1170"/>
      <c r="U362" s="1177"/>
      <c r="V362" s="245"/>
      <c r="W362" s="254"/>
      <c r="X362" s="254"/>
      <c r="Y362" s="254"/>
      <c r="Z362" s="254"/>
      <c r="AA362" s="254"/>
      <c r="AB362" s="254"/>
      <c r="AC362" s="254"/>
      <c r="AD362" s="254"/>
      <c r="AE362" s="253"/>
    </row>
    <row r="363" spans="1:40" x14ac:dyDescent="0.25">
      <c r="A363" s="291">
        <v>11</v>
      </c>
      <c r="B363" s="286" t="s">
        <v>162</v>
      </c>
      <c r="C363" s="303" t="s">
        <v>140</v>
      </c>
      <c r="D363" s="304">
        <v>0</v>
      </c>
      <c r="E363" s="305">
        <v>0</v>
      </c>
      <c r="F363" s="305">
        <v>0</v>
      </c>
      <c r="G363" s="305">
        <f>[1]KIADÁS!$EE$130</f>
        <v>0</v>
      </c>
      <c r="H363" s="305">
        <f>[1]KIADÁS!$EF$130</f>
        <v>0</v>
      </c>
      <c r="I363" s="305">
        <f>[1]KIADÁS!$EG$130</f>
        <v>0</v>
      </c>
      <c r="J363" s="305">
        <f>[1]KIADÁS!$EE$307</f>
        <v>0</v>
      </c>
      <c r="K363" s="305">
        <f>[1]KIADÁS!$EF$307</f>
        <v>0</v>
      </c>
      <c r="L363" s="305">
        <f>[1]KIADÁS!$EG$307</f>
        <v>0</v>
      </c>
      <c r="M363" s="305">
        <f>[1]KIADÁS!$EE$333</f>
        <v>0</v>
      </c>
      <c r="N363" s="305">
        <f>[1]KIADÁS!$EF$333</f>
        <v>0</v>
      </c>
      <c r="O363" s="305">
        <f>[1]KIADÁS!$EG$333</f>
        <v>0</v>
      </c>
      <c r="P363" s="305">
        <f>[1]KIADÁS!$EE$382</f>
        <v>0</v>
      </c>
      <c r="Q363" s="305">
        <f>[1]KIADÁS!$EF$382</f>
        <v>0</v>
      </c>
      <c r="R363" s="306">
        <f>[1]KIADÁS!$EG$382</f>
        <v>0</v>
      </c>
      <c r="S363" s="522">
        <f>SUM(D363,G363,J363,M363,P363)</f>
        <v>0</v>
      </c>
      <c r="T363" s="523">
        <f t="shared" ref="T363:U367" si="410">SUM(E363,H363,K363,N363,Q363)</f>
        <v>0</v>
      </c>
      <c r="U363" s="524">
        <f t="shared" si="410"/>
        <v>0</v>
      </c>
      <c r="V363" s="245"/>
      <c r="W363" s="254"/>
      <c r="X363" s="254"/>
      <c r="Y363" s="254"/>
      <c r="Z363" s="254"/>
      <c r="AA363" s="254"/>
      <c r="AB363" s="254"/>
      <c r="AC363" s="254"/>
      <c r="AD363" s="254"/>
      <c r="AE363" s="253"/>
    </row>
    <row r="364" spans="1:40" x14ac:dyDescent="0.25">
      <c r="A364" s="291">
        <v>12</v>
      </c>
      <c r="B364" s="286" t="s">
        <v>76</v>
      </c>
      <c r="C364" s="303" t="s">
        <v>141</v>
      </c>
      <c r="D364" s="304">
        <v>0</v>
      </c>
      <c r="E364" s="305">
        <v>0</v>
      </c>
      <c r="F364" s="305">
        <v>0</v>
      </c>
      <c r="G364" s="305">
        <f>[1]KIADÁS!$EB$130</f>
        <v>0</v>
      </c>
      <c r="H364" s="305">
        <f>[1]KIADÁS!$EC$130</f>
        <v>0</v>
      </c>
      <c r="I364" s="305">
        <f>[1]KIADÁS!$ED$130</f>
        <v>0</v>
      </c>
      <c r="J364" s="305">
        <f>[1]KIADÁS!$EB$307</f>
        <v>0</v>
      </c>
      <c r="K364" s="305">
        <f>[1]KIADÁS!$EC$307</f>
        <v>0</v>
      </c>
      <c r="L364" s="305">
        <f>[1]KIADÁS!$ED$307</f>
        <v>0</v>
      </c>
      <c r="M364" s="305">
        <f>[1]KIADÁS!$EB$333</f>
        <v>0</v>
      </c>
      <c r="N364" s="305">
        <f>[1]KIADÁS!$EC$333</f>
        <v>0</v>
      </c>
      <c r="O364" s="305">
        <f>[1]KIADÁS!$ED$333</f>
        <v>0</v>
      </c>
      <c r="P364" s="305">
        <f>[1]KIADÁS!$EB$382</f>
        <v>0</v>
      </c>
      <c r="Q364" s="305">
        <f>[1]KIADÁS!$EC$382</f>
        <v>0</v>
      </c>
      <c r="R364" s="306">
        <f>[1]KIADÁS!$ED$382</f>
        <v>0</v>
      </c>
      <c r="S364" s="522">
        <f t="shared" ref="S364:S367" si="411">SUM(D364,G364,J364,M364,P364)</f>
        <v>0</v>
      </c>
      <c r="T364" s="523">
        <f t="shared" si="410"/>
        <v>0</v>
      </c>
      <c r="U364" s="524">
        <f t="shared" si="410"/>
        <v>0</v>
      </c>
      <c r="V364" s="245"/>
      <c r="W364" s="254"/>
      <c r="X364" s="254"/>
      <c r="Y364" s="254"/>
      <c r="Z364" s="254"/>
      <c r="AA364" s="254"/>
      <c r="AB364" s="254"/>
      <c r="AC364" s="254"/>
      <c r="AD364" s="254"/>
      <c r="AE364" s="253"/>
    </row>
    <row r="365" spans="1:40" ht="23.25" x14ac:dyDescent="0.25">
      <c r="A365" s="291">
        <v>13</v>
      </c>
      <c r="B365" s="286" t="s">
        <v>156</v>
      </c>
      <c r="C365" s="309" t="s">
        <v>143</v>
      </c>
      <c r="D365" s="304">
        <v>0</v>
      </c>
      <c r="E365" s="305">
        <v>0</v>
      </c>
      <c r="F365" s="305">
        <v>0</v>
      </c>
      <c r="G365" s="305">
        <f>[1]KIADÁS!$EK$130</f>
        <v>0</v>
      </c>
      <c r="H365" s="305">
        <f>[1]KIADÁS!$EL$130</f>
        <v>0</v>
      </c>
      <c r="I365" s="305">
        <f>[1]KIADÁS!$EM$130</f>
        <v>0</v>
      </c>
      <c r="J365" s="305">
        <f>[1]KIADÁS!$EK$307</f>
        <v>0</v>
      </c>
      <c r="K365" s="305">
        <f>[1]KIADÁS!$EL$307</f>
        <v>0</v>
      </c>
      <c r="L365" s="305">
        <f>[1]KIADÁS!$EM$307</f>
        <v>0</v>
      </c>
      <c r="M365" s="305">
        <f>[1]KIADÁS!$EK$333</f>
        <v>0</v>
      </c>
      <c r="N365" s="305">
        <f>[1]KIADÁS!$EL$333</f>
        <v>0</v>
      </c>
      <c r="O365" s="305">
        <f>[1]KIADÁS!$EM$333</f>
        <v>0</v>
      </c>
      <c r="P365" s="305">
        <f>[1]KIADÁS!$EK$382</f>
        <v>0</v>
      </c>
      <c r="Q365" s="305">
        <f>[1]KIADÁS!$EL$382</f>
        <v>0</v>
      </c>
      <c r="R365" s="306">
        <f>[1]KIADÁS!$EM$382</f>
        <v>0</v>
      </c>
      <c r="S365" s="522">
        <f t="shared" si="411"/>
        <v>0</v>
      </c>
      <c r="T365" s="523">
        <f t="shared" si="410"/>
        <v>0</v>
      </c>
      <c r="U365" s="524">
        <f t="shared" si="410"/>
        <v>0</v>
      </c>
      <c r="V365" s="245"/>
      <c r="W365" s="254"/>
      <c r="X365" s="254"/>
      <c r="Y365" s="254"/>
      <c r="Z365" s="254"/>
      <c r="AA365" s="254"/>
      <c r="AB365" s="254"/>
      <c r="AC365" s="254"/>
      <c r="AD365" s="254"/>
      <c r="AE365" s="253"/>
    </row>
    <row r="366" spans="1:40" ht="22.5" x14ac:dyDescent="0.25">
      <c r="A366" s="292"/>
      <c r="B366" s="288" t="s">
        <v>96</v>
      </c>
      <c r="C366" s="315"/>
      <c r="D366" s="311">
        <f>SUM(D363,D364,D365)</f>
        <v>0</v>
      </c>
      <c r="E366" s="312">
        <f>SUM(E363,E364,E365)</f>
        <v>0</v>
      </c>
      <c r="F366" s="312">
        <f t="shared" ref="F366" si="412">SUM(F363,F364,F365)</f>
        <v>0</v>
      </c>
      <c r="G366" s="312">
        <f>SUM(G363,G364,G365)</f>
        <v>0</v>
      </c>
      <c r="H366" s="312">
        <f t="shared" ref="H366:I366" si="413">SUM(H363,H364,H365)</f>
        <v>0</v>
      </c>
      <c r="I366" s="312">
        <f t="shared" si="413"/>
        <v>0</v>
      </c>
      <c r="J366" s="312">
        <f>SUM(J363,J364,J365)</f>
        <v>0</v>
      </c>
      <c r="K366" s="312">
        <f t="shared" ref="K366:L366" si="414">SUM(K363,K364,K365)</f>
        <v>0</v>
      </c>
      <c r="L366" s="312">
        <f t="shared" si="414"/>
        <v>0</v>
      </c>
      <c r="M366" s="312">
        <f>SUM(M363,M364,M365)</f>
        <v>0</v>
      </c>
      <c r="N366" s="312">
        <f t="shared" ref="N366:O366" si="415">SUM(N363,N364,N365)</f>
        <v>0</v>
      </c>
      <c r="O366" s="312">
        <f t="shared" si="415"/>
        <v>0</v>
      </c>
      <c r="P366" s="312">
        <f>SUM(P363,P364,P365)</f>
        <v>0</v>
      </c>
      <c r="Q366" s="312">
        <f t="shared" ref="Q366:R366" si="416">SUM(Q363,Q364,Q365)</f>
        <v>0</v>
      </c>
      <c r="R366" s="313">
        <f t="shared" si="416"/>
        <v>0</v>
      </c>
      <c r="S366" s="522">
        <f t="shared" si="411"/>
        <v>0</v>
      </c>
      <c r="T366" s="523">
        <f t="shared" si="410"/>
        <v>0</v>
      </c>
      <c r="U366" s="524">
        <f t="shared" si="410"/>
        <v>0</v>
      </c>
      <c r="V366" s="245"/>
      <c r="W366" s="254"/>
      <c r="X366" s="254"/>
      <c r="Y366" s="254"/>
      <c r="Z366" s="254"/>
      <c r="AA366" s="254"/>
      <c r="AB366" s="254"/>
      <c r="AC366" s="254"/>
      <c r="AD366" s="254"/>
      <c r="AE366" s="253"/>
    </row>
    <row r="367" spans="1:40" ht="23.25" thickBot="1" x14ac:dyDescent="0.3">
      <c r="A367" s="292"/>
      <c r="B367" s="288" t="s">
        <v>103</v>
      </c>
      <c r="C367" s="315"/>
      <c r="D367" s="316">
        <f>SUM(D366,D361,D355)</f>
        <v>0</v>
      </c>
      <c r="E367" s="317">
        <f t="shared" ref="E367:F367" si="417">SUM(E366,E361,E355)</f>
        <v>0</v>
      </c>
      <c r="F367" s="317">
        <f t="shared" si="417"/>
        <v>0</v>
      </c>
      <c r="G367" s="317">
        <f t="shared" ref="G367:R367" si="418">SUM(D733,G361,G355)</f>
        <v>0</v>
      </c>
      <c r="H367" s="317">
        <f t="shared" si="418"/>
        <v>0</v>
      </c>
      <c r="I367" s="317">
        <f t="shared" si="418"/>
        <v>0</v>
      </c>
      <c r="J367" s="317">
        <f t="shared" si="418"/>
        <v>0</v>
      </c>
      <c r="K367" s="317">
        <f t="shared" si="418"/>
        <v>0</v>
      </c>
      <c r="L367" s="317">
        <f t="shared" si="418"/>
        <v>0</v>
      </c>
      <c r="M367" s="317">
        <f t="shared" si="418"/>
        <v>0</v>
      </c>
      <c r="N367" s="317">
        <f t="shared" si="418"/>
        <v>0</v>
      </c>
      <c r="O367" s="317">
        <f t="shared" si="418"/>
        <v>0</v>
      </c>
      <c r="P367" s="317">
        <f t="shared" si="418"/>
        <v>0</v>
      </c>
      <c r="Q367" s="317">
        <f t="shared" si="418"/>
        <v>0</v>
      </c>
      <c r="R367" s="318">
        <f t="shared" si="418"/>
        <v>0</v>
      </c>
      <c r="S367" s="529">
        <f t="shared" si="411"/>
        <v>0</v>
      </c>
      <c r="T367" s="530">
        <f t="shared" si="410"/>
        <v>0</v>
      </c>
      <c r="U367" s="531">
        <f t="shared" si="410"/>
        <v>0</v>
      </c>
      <c r="V367" s="245"/>
      <c r="W367" s="254"/>
      <c r="X367" s="254"/>
      <c r="Y367" s="254"/>
      <c r="Z367" s="254"/>
      <c r="AA367" s="254"/>
      <c r="AB367" s="254"/>
      <c r="AC367" s="254"/>
      <c r="AD367" s="254"/>
      <c r="AE367" s="253"/>
    </row>
    <row r="368" spans="1:40" ht="15.75" thickBot="1" x14ac:dyDescent="0.3">
      <c r="C368" s="1102" t="s">
        <v>223</v>
      </c>
      <c r="D368" s="1174"/>
      <c r="E368" s="1175"/>
      <c r="F368" s="1175"/>
      <c r="G368" s="1175"/>
      <c r="H368" s="1175"/>
      <c r="I368" s="1175"/>
      <c r="J368" s="1175"/>
      <c r="K368" s="1175"/>
      <c r="L368" s="1175"/>
      <c r="M368" s="1175"/>
      <c r="N368" s="1175"/>
      <c r="O368" s="1175"/>
      <c r="P368" s="1175"/>
      <c r="Q368" s="1175"/>
      <c r="R368" s="1175"/>
      <c r="S368" s="1178"/>
      <c r="T368" s="1178"/>
      <c r="U368" s="1179"/>
      <c r="V368" s="250"/>
      <c r="W368" s="255"/>
      <c r="X368" s="256"/>
      <c r="Y368" s="254"/>
      <c r="Z368" s="254"/>
      <c r="AA368" s="254"/>
      <c r="AB368" s="254"/>
      <c r="AC368" s="254"/>
      <c r="AD368" s="254"/>
      <c r="AE368" s="254"/>
      <c r="AF368" s="254"/>
      <c r="AG368" s="254"/>
      <c r="AH368" s="254"/>
      <c r="AI368" s="254"/>
      <c r="AJ368" s="254"/>
      <c r="AK368" s="254"/>
      <c r="AL368" s="254"/>
      <c r="AM368" s="254"/>
      <c r="AN368" s="253"/>
    </row>
    <row r="369" spans="1:40" ht="53.25" customHeight="1" x14ac:dyDescent="0.25">
      <c r="C369" s="1102"/>
      <c r="D369" s="1050" t="s">
        <v>271</v>
      </c>
      <c r="E369" s="1041"/>
      <c r="F369" s="1041"/>
      <c r="G369" s="1041" t="s">
        <v>280</v>
      </c>
      <c r="H369" s="1041"/>
      <c r="I369" s="1041"/>
      <c r="J369" s="1041" t="s">
        <v>215</v>
      </c>
      <c r="K369" s="1041"/>
      <c r="L369" s="1041"/>
      <c r="M369" s="1041" t="s">
        <v>281</v>
      </c>
      <c r="N369" s="1041"/>
      <c r="O369" s="1041"/>
      <c r="P369" s="1041" t="s">
        <v>282</v>
      </c>
      <c r="Q369" s="1041"/>
      <c r="R369" s="1053"/>
      <c r="S369" s="1068" t="s">
        <v>206</v>
      </c>
      <c r="T369" s="1069"/>
      <c r="U369" s="1070"/>
      <c r="V369" s="250"/>
      <c r="W369" s="255"/>
      <c r="X369" s="256"/>
      <c r="Y369" s="254"/>
      <c r="Z369" s="254"/>
      <c r="AA369" s="254"/>
      <c r="AB369" s="254"/>
      <c r="AC369" s="254"/>
      <c r="AD369" s="254"/>
      <c r="AE369" s="254"/>
      <c r="AF369" s="254"/>
      <c r="AG369" s="254"/>
      <c r="AH369" s="254"/>
      <c r="AI369" s="254"/>
      <c r="AJ369" s="254"/>
      <c r="AK369" s="254"/>
      <c r="AL369" s="254"/>
      <c r="AM369" s="254"/>
      <c r="AN369" s="253"/>
    </row>
    <row r="370" spans="1:40" ht="47.25" customHeight="1" x14ac:dyDescent="0.25">
      <c r="A370" s="289" t="s">
        <v>41</v>
      </c>
      <c r="B370" s="290" t="s">
        <v>111</v>
      </c>
      <c r="C370" s="297" t="s">
        <v>111</v>
      </c>
      <c r="D370" s="1050" t="s">
        <v>227</v>
      </c>
      <c r="E370" s="1041"/>
      <c r="F370" s="1041"/>
      <c r="G370" s="1041" t="s">
        <v>307</v>
      </c>
      <c r="H370" s="1041"/>
      <c r="I370" s="1041"/>
      <c r="J370" s="1041" t="s">
        <v>308</v>
      </c>
      <c r="K370" s="1041"/>
      <c r="L370" s="1041"/>
      <c r="M370" s="1041" t="s">
        <v>309</v>
      </c>
      <c r="N370" s="1041"/>
      <c r="O370" s="1041"/>
      <c r="P370" s="1041" t="s">
        <v>310</v>
      </c>
      <c r="Q370" s="1041"/>
      <c r="R370" s="1053"/>
      <c r="S370" s="1200"/>
      <c r="T370" s="1201"/>
      <c r="U370" s="1203"/>
      <c r="V370" s="250"/>
      <c r="W370" s="255"/>
      <c r="X370" s="256"/>
      <c r="Y370" s="254"/>
      <c r="Z370" s="254"/>
      <c r="AA370" s="254"/>
      <c r="AB370" s="254"/>
      <c r="AC370" s="254"/>
      <c r="AD370" s="254"/>
      <c r="AE370" s="254"/>
      <c r="AF370" s="254"/>
      <c r="AG370" s="254"/>
      <c r="AH370" s="254"/>
      <c r="AI370" s="254"/>
      <c r="AJ370" s="254"/>
      <c r="AK370" s="254"/>
      <c r="AL370" s="254"/>
      <c r="AM370" s="254"/>
      <c r="AN370" s="253"/>
    </row>
    <row r="371" spans="1:40" ht="53.25" customHeight="1" x14ac:dyDescent="0.25">
      <c r="A371" s="289"/>
      <c r="B371" s="290"/>
      <c r="C371" s="298" t="s">
        <v>117</v>
      </c>
      <c r="D371" s="516" t="s">
        <v>134</v>
      </c>
      <c r="E371" s="514" t="s">
        <v>135</v>
      </c>
      <c r="F371" s="514" t="s">
        <v>136</v>
      </c>
      <c r="G371" s="514" t="s">
        <v>134</v>
      </c>
      <c r="H371" s="514" t="s">
        <v>135</v>
      </c>
      <c r="I371" s="514" t="s">
        <v>136</v>
      </c>
      <c r="J371" s="514" t="s">
        <v>134</v>
      </c>
      <c r="K371" s="514" t="s">
        <v>135</v>
      </c>
      <c r="L371" s="514" t="s">
        <v>136</v>
      </c>
      <c r="M371" s="514" t="s">
        <v>134</v>
      </c>
      <c r="N371" s="514" t="s">
        <v>135</v>
      </c>
      <c r="O371" s="514" t="s">
        <v>136</v>
      </c>
      <c r="P371" s="514" t="s">
        <v>134</v>
      </c>
      <c r="Q371" s="514" t="s">
        <v>135</v>
      </c>
      <c r="R371" s="532" t="s">
        <v>136</v>
      </c>
      <c r="S371" s="533" t="s">
        <v>134</v>
      </c>
      <c r="T371" s="534" t="s">
        <v>135</v>
      </c>
      <c r="U371" s="535" t="s">
        <v>136</v>
      </c>
      <c r="V371" s="250"/>
      <c r="W371" s="255"/>
      <c r="X371" s="256"/>
      <c r="Y371" s="254"/>
      <c r="Z371" s="254"/>
      <c r="AA371" s="254"/>
      <c r="AB371" s="254"/>
      <c r="AC371" s="254"/>
      <c r="AD371" s="254"/>
      <c r="AE371" s="254"/>
      <c r="AF371" s="254"/>
      <c r="AG371" s="254"/>
      <c r="AH371" s="254"/>
      <c r="AI371" s="254"/>
      <c r="AJ371" s="254"/>
      <c r="AK371" s="254"/>
      <c r="AL371" s="254"/>
      <c r="AM371" s="254"/>
      <c r="AN371" s="253"/>
    </row>
    <row r="372" spans="1:40" ht="23.25" x14ac:dyDescent="0.25">
      <c r="A372" s="291" t="s">
        <v>53</v>
      </c>
      <c r="B372" s="286" t="s">
        <v>55</v>
      </c>
      <c r="C372" s="302"/>
      <c r="D372" s="1139"/>
      <c r="E372" s="1140"/>
      <c r="F372" s="1140"/>
      <c r="G372" s="1140"/>
      <c r="H372" s="1140"/>
      <c r="I372" s="1140"/>
      <c r="J372" s="1140"/>
      <c r="K372" s="1140"/>
      <c r="L372" s="1140"/>
      <c r="M372" s="1140"/>
      <c r="N372" s="1140"/>
      <c r="O372" s="1140"/>
      <c r="P372" s="1140"/>
      <c r="Q372" s="1140"/>
      <c r="R372" s="1161"/>
      <c r="S372" s="1166"/>
      <c r="T372" s="1167"/>
      <c r="U372" s="1168"/>
      <c r="V372" s="250"/>
      <c r="W372" s="255"/>
      <c r="X372" s="256"/>
      <c r="Y372" s="254"/>
      <c r="Z372" s="254"/>
      <c r="AA372" s="254"/>
      <c r="AB372" s="254"/>
      <c r="AC372" s="254"/>
      <c r="AD372" s="254"/>
      <c r="AE372" s="254"/>
      <c r="AF372" s="254"/>
      <c r="AG372" s="254"/>
      <c r="AH372" s="254"/>
      <c r="AI372" s="254"/>
      <c r="AJ372" s="254"/>
      <c r="AK372" s="254"/>
      <c r="AL372" s="254"/>
      <c r="AM372" s="254"/>
      <c r="AN372" s="253"/>
    </row>
    <row r="373" spans="1:40" x14ac:dyDescent="0.25">
      <c r="A373" s="291">
        <v>1</v>
      </c>
      <c r="B373" s="286" t="s">
        <v>2</v>
      </c>
      <c r="C373" s="303" t="s">
        <v>144</v>
      </c>
      <c r="D373" s="304">
        <v>0</v>
      </c>
      <c r="E373" s="305">
        <v>0</v>
      </c>
      <c r="F373" s="305">
        <v>0</v>
      </c>
      <c r="G373" s="305">
        <v>0</v>
      </c>
      <c r="H373" s="305">
        <v>0</v>
      </c>
      <c r="I373" s="305">
        <v>0</v>
      </c>
      <c r="J373" s="305">
        <v>0</v>
      </c>
      <c r="K373" s="305">
        <v>0</v>
      </c>
      <c r="L373" s="305">
        <v>0</v>
      </c>
      <c r="M373" s="305">
        <v>0</v>
      </c>
      <c r="N373" s="305">
        <v>0</v>
      </c>
      <c r="O373" s="305">
        <v>0</v>
      </c>
      <c r="P373" s="305">
        <v>0</v>
      </c>
      <c r="Q373" s="305">
        <v>0</v>
      </c>
      <c r="R373" s="306">
        <v>0</v>
      </c>
      <c r="S373" s="522">
        <f t="shared" ref="S373:U379" si="419">SUM(D373,G373,J373,M373,P373,D350,G350,J350,M350,P350,S350)</f>
        <v>0</v>
      </c>
      <c r="T373" s="523">
        <f t="shared" si="419"/>
        <v>0</v>
      </c>
      <c r="U373" s="524">
        <f t="shared" si="419"/>
        <v>0</v>
      </c>
      <c r="V373" s="250"/>
      <c r="W373" s="255"/>
      <c r="X373" s="256"/>
      <c r="Y373" s="254"/>
      <c r="Z373" s="254"/>
      <c r="AA373" s="254"/>
      <c r="AB373" s="254"/>
      <c r="AC373" s="254"/>
      <c r="AD373" s="254"/>
      <c r="AE373" s="254"/>
      <c r="AF373" s="254"/>
      <c r="AG373" s="254"/>
      <c r="AH373" s="254"/>
      <c r="AI373" s="254"/>
      <c r="AJ373" s="254"/>
      <c r="AK373" s="254"/>
      <c r="AL373" s="254"/>
      <c r="AM373" s="254"/>
      <c r="AN373" s="253"/>
    </row>
    <row r="374" spans="1:40" ht="23.25" x14ac:dyDescent="0.25">
      <c r="A374" s="291">
        <v>2</v>
      </c>
      <c r="B374" s="286" t="s">
        <v>57</v>
      </c>
      <c r="C374" s="303" t="s">
        <v>145</v>
      </c>
      <c r="D374" s="304">
        <v>0</v>
      </c>
      <c r="E374" s="305">
        <v>0</v>
      </c>
      <c r="F374" s="305">
        <v>0</v>
      </c>
      <c r="G374" s="305">
        <v>0</v>
      </c>
      <c r="H374" s="305">
        <v>0</v>
      </c>
      <c r="I374" s="305">
        <v>0</v>
      </c>
      <c r="J374" s="305">
        <v>0</v>
      </c>
      <c r="K374" s="305">
        <v>0</v>
      </c>
      <c r="L374" s="305">
        <v>0</v>
      </c>
      <c r="M374" s="305">
        <v>0</v>
      </c>
      <c r="N374" s="305">
        <v>0</v>
      </c>
      <c r="O374" s="305">
        <v>0</v>
      </c>
      <c r="P374" s="305">
        <v>0</v>
      </c>
      <c r="Q374" s="305">
        <v>0</v>
      </c>
      <c r="R374" s="306">
        <v>0</v>
      </c>
      <c r="S374" s="522">
        <f t="shared" si="419"/>
        <v>0</v>
      </c>
      <c r="T374" s="523">
        <f t="shared" si="419"/>
        <v>0</v>
      </c>
      <c r="U374" s="524">
        <f t="shared" si="419"/>
        <v>0</v>
      </c>
      <c r="V374" s="250"/>
      <c r="W374" s="255"/>
      <c r="X374" s="256"/>
      <c r="Y374" s="254"/>
      <c r="Z374" s="254"/>
      <c r="AA374" s="254"/>
      <c r="AB374" s="254"/>
      <c r="AC374" s="254"/>
      <c r="AD374" s="254"/>
      <c r="AE374" s="254"/>
      <c r="AF374" s="254"/>
      <c r="AG374" s="254"/>
      <c r="AH374" s="254"/>
      <c r="AI374" s="254"/>
      <c r="AJ374" s="254"/>
      <c r="AK374" s="254"/>
      <c r="AL374" s="254"/>
      <c r="AM374" s="254"/>
      <c r="AN374" s="253"/>
    </row>
    <row r="375" spans="1:40" x14ac:dyDescent="0.25">
      <c r="A375" s="291">
        <v>3</v>
      </c>
      <c r="B375" s="286" t="s">
        <v>3</v>
      </c>
      <c r="C375" s="303" t="s">
        <v>147</v>
      </c>
      <c r="D375" s="304">
        <v>0</v>
      </c>
      <c r="E375" s="305">
        <v>0</v>
      </c>
      <c r="F375" s="305">
        <v>0</v>
      </c>
      <c r="G375" s="305">
        <v>0</v>
      </c>
      <c r="H375" s="305">
        <v>0</v>
      </c>
      <c r="I375" s="305">
        <v>0</v>
      </c>
      <c r="J375" s="305">
        <v>0</v>
      </c>
      <c r="K375" s="305">
        <v>0</v>
      </c>
      <c r="L375" s="305">
        <v>0</v>
      </c>
      <c r="M375" s="305">
        <v>0</v>
      </c>
      <c r="N375" s="305">
        <v>0</v>
      </c>
      <c r="O375" s="305">
        <v>0</v>
      </c>
      <c r="P375" s="305">
        <v>0</v>
      </c>
      <c r="Q375" s="305">
        <v>0</v>
      </c>
      <c r="R375" s="306">
        <v>0</v>
      </c>
      <c r="S375" s="522">
        <f t="shared" si="419"/>
        <v>0</v>
      </c>
      <c r="T375" s="523">
        <f t="shared" si="419"/>
        <v>0</v>
      </c>
      <c r="U375" s="524">
        <f t="shared" si="419"/>
        <v>0</v>
      </c>
      <c r="V375" s="250"/>
      <c r="W375" s="255"/>
      <c r="X375" s="256"/>
      <c r="Y375" s="254"/>
      <c r="Z375" s="254"/>
      <c r="AA375" s="254"/>
      <c r="AB375" s="254"/>
      <c r="AC375" s="254"/>
      <c r="AD375" s="254"/>
      <c r="AE375" s="254"/>
      <c r="AF375" s="254"/>
      <c r="AG375" s="254"/>
      <c r="AH375" s="254"/>
      <c r="AI375" s="254"/>
      <c r="AJ375" s="254"/>
      <c r="AK375" s="254"/>
      <c r="AL375" s="254"/>
      <c r="AM375" s="254"/>
      <c r="AN375" s="253"/>
    </row>
    <row r="376" spans="1:40" x14ac:dyDescent="0.25">
      <c r="A376" s="291">
        <v>4</v>
      </c>
      <c r="B376" s="286" t="s">
        <v>51</v>
      </c>
      <c r="C376" s="303" t="s">
        <v>148</v>
      </c>
      <c r="D376" s="304">
        <v>0</v>
      </c>
      <c r="E376" s="305">
        <v>0</v>
      </c>
      <c r="F376" s="305">
        <v>0</v>
      </c>
      <c r="G376" s="305">
        <v>0</v>
      </c>
      <c r="H376" s="305">
        <v>0</v>
      </c>
      <c r="I376" s="305">
        <v>0</v>
      </c>
      <c r="J376" s="305">
        <v>0</v>
      </c>
      <c r="K376" s="305">
        <v>0</v>
      </c>
      <c r="L376" s="305">
        <v>0</v>
      </c>
      <c r="M376" s="305">
        <v>0</v>
      </c>
      <c r="N376" s="305">
        <v>0</v>
      </c>
      <c r="O376" s="305">
        <v>0</v>
      </c>
      <c r="P376" s="305">
        <v>0</v>
      </c>
      <c r="Q376" s="305">
        <v>0</v>
      </c>
      <c r="R376" s="306">
        <v>0</v>
      </c>
      <c r="S376" s="522">
        <f t="shared" si="419"/>
        <v>0</v>
      </c>
      <c r="T376" s="523">
        <f t="shared" si="419"/>
        <v>0</v>
      </c>
      <c r="U376" s="524">
        <f t="shared" si="419"/>
        <v>0</v>
      </c>
      <c r="V376" s="250"/>
      <c r="W376" s="255"/>
      <c r="X376" s="256"/>
      <c r="Y376" s="254"/>
      <c r="Z376" s="254"/>
      <c r="AA376" s="254"/>
      <c r="AB376" s="254"/>
      <c r="AC376" s="254"/>
      <c r="AD376" s="254"/>
      <c r="AE376" s="254"/>
      <c r="AF376" s="254"/>
      <c r="AG376" s="254"/>
      <c r="AH376" s="254"/>
      <c r="AI376" s="254"/>
      <c r="AJ376" s="254"/>
      <c r="AK376" s="254"/>
      <c r="AL376" s="254"/>
      <c r="AM376" s="254"/>
      <c r="AN376" s="253"/>
    </row>
    <row r="377" spans="1:40" x14ac:dyDescent="0.25">
      <c r="A377" s="291">
        <v>5</v>
      </c>
      <c r="B377" s="286" t="s">
        <v>58</v>
      </c>
      <c r="C377" s="303" t="s">
        <v>149</v>
      </c>
      <c r="D377" s="304">
        <v>0</v>
      </c>
      <c r="E377" s="305">
        <v>0</v>
      </c>
      <c r="F377" s="305">
        <v>0</v>
      </c>
      <c r="G377" s="305">
        <v>0</v>
      </c>
      <c r="H377" s="305">
        <v>0</v>
      </c>
      <c r="I377" s="305">
        <v>0</v>
      </c>
      <c r="J377" s="305">
        <v>0</v>
      </c>
      <c r="K377" s="305">
        <v>0</v>
      </c>
      <c r="L377" s="305">
        <v>0</v>
      </c>
      <c r="M377" s="305">
        <v>0</v>
      </c>
      <c r="N377" s="305">
        <v>0</v>
      </c>
      <c r="O377" s="305">
        <v>0</v>
      </c>
      <c r="P377" s="305">
        <v>0</v>
      </c>
      <c r="Q377" s="305">
        <v>0</v>
      </c>
      <c r="R377" s="306">
        <v>0</v>
      </c>
      <c r="S377" s="522">
        <f t="shared" si="419"/>
        <v>0</v>
      </c>
      <c r="T377" s="523">
        <f t="shared" si="419"/>
        <v>0</v>
      </c>
      <c r="U377" s="524">
        <f t="shared" si="419"/>
        <v>0</v>
      </c>
      <c r="V377" s="250"/>
      <c r="W377" s="255"/>
      <c r="X377" s="256"/>
      <c r="Y377" s="254"/>
      <c r="Z377" s="254"/>
      <c r="AA377" s="254"/>
      <c r="AB377" s="254"/>
      <c r="AC377" s="254"/>
      <c r="AD377" s="254"/>
      <c r="AE377" s="254"/>
      <c r="AF377" s="254"/>
      <c r="AG377" s="254"/>
      <c r="AH377" s="254"/>
      <c r="AI377" s="254"/>
      <c r="AJ377" s="254"/>
      <c r="AK377" s="254"/>
      <c r="AL377" s="254"/>
      <c r="AM377" s="254"/>
      <c r="AN377" s="253"/>
    </row>
    <row r="378" spans="1:40" x14ac:dyDescent="0.25">
      <c r="A378" s="291">
        <v>6</v>
      </c>
      <c r="B378" s="286" t="s">
        <v>98</v>
      </c>
      <c r="C378" s="309" t="s">
        <v>150</v>
      </c>
      <c r="D378" s="304">
        <v>0</v>
      </c>
      <c r="E378" s="305">
        <v>0</v>
      </c>
      <c r="F378" s="305">
        <v>0</v>
      </c>
      <c r="G378" s="305">
        <v>0</v>
      </c>
      <c r="H378" s="305">
        <v>0</v>
      </c>
      <c r="I378" s="305">
        <v>0</v>
      </c>
      <c r="J378" s="305">
        <v>0</v>
      </c>
      <c r="K378" s="305">
        <v>0</v>
      </c>
      <c r="L378" s="305">
        <v>0</v>
      </c>
      <c r="M378" s="305">
        <v>0</v>
      </c>
      <c r="N378" s="305">
        <v>0</v>
      </c>
      <c r="O378" s="305">
        <v>0</v>
      </c>
      <c r="P378" s="305">
        <v>0</v>
      </c>
      <c r="Q378" s="305">
        <v>0</v>
      </c>
      <c r="R378" s="306">
        <v>0</v>
      </c>
      <c r="S378" s="522">
        <f t="shared" si="419"/>
        <v>0</v>
      </c>
      <c r="T378" s="523">
        <f t="shared" si="419"/>
        <v>0</v>
      </c>
      <c r="U378" s="524">
        <f t="shared" si="419"/>
        <v>0</v>
      </c>
      <c r="V378" s="250"/>
      <c r="W378" s="255"/>
      <c r="X378" s="256"/>
      <c r="Y378" s="254"/>
      <c r="Z378" s="254"/>
      <c r="AA378" s="254"/>
      <c r="AB378" s="254"/>
      <c r="AC378" s="254"/>
      <c r="AD378" s="254"/>
      <c r="AE378" s="254"/>
      <c r="AF378" s="254"/>
      <c r="AG378" s="254"/>
      <c r="AH378" s="254"/>
      <c r="AI378" s="254"/>
      <c r="AJ378" s="254"/>
      <c r="AK378" s="254"/>
      <c r="AL378" s="254"/>
      <c r="AM378" s="254"/>
      <c r="AN378" s="253"/>
    </row>
    <row r="379" spans="1:40" x14ac:dyDescent="0.25">
      <c r="A379" s="292"/>
      <c r="B379" s="288" t="s">
        <v>59</v>
      </c>
      <c r="C379" s="310"/>
      <c r="D379" s="311">
        <f>SUM(D373:D377)</f>
        <v>0</v>
      </c>
      <c r="E379" s="312">
        <f t="shared" ref="E379:F379" si="420">SUM(E373:E377)</f>
        <v>0</v>
      </c>
      <c r="F379" s="312">
        <f t="shared" si="420"/>
        <v>0</v>
      </c>
      <c r="G379" s="312">
        <f>SUM(G373:G377)</f>
        <v>0</v>
      </c>
      <c r="H379" s="312">
        <f t="shared" ref="H379:I379" si="421">SUM(H373:H377)</f>
        <v>0</v>
      </c>
      <c r="I379" s="312">
        <f t="shared" si="421"/>
        <v>0</v>
      </c>
      <c r="J379" s="312">
        <f>SUM(J373:J377)</f>
        <v>0</v>
      </c>
      <c r="K379" s="312">
        <f t="shared" ref="K379:L379" si="422">SUM(K373:K377)</f>
        <v>0</v>
      </c>
      <c r="L379" s="312">
        <f t="shared" si="422"/>
        <v>0</v>
      </c>
      <c r="M379" s="312">
        <f>SUM(M373:M377)</f>
        <v>0</v>
      </c>
      <c r="N379" s="312">
        <f t="shared" ref="N379:O379" si="423">SUM(N373:N377)</f>
        <v>0</v>
      </c>
      <c r="O379" s="312">
        <f t="shared" si="423"/>
        <v>0</v>
      </c>
      <c r="P379" s="312">
        <f>SUM(P373:P377)</f>
        <v>0</v>
      </c>
      <c r="Q379" s="312">
        <f t="shared" ref="Q379:R379" si="424">SUM(Q373:Q377)</f>
        <v>0</v>
      </c>
      <c r="R379" s="313">
        <f t="shared" si="424"/>
        <v>0</v>
      </c>
      <c r="S379" s="522">
        <f t="shared" si="419"/>
        <v>0</v>
      </c>
      <c r="T379" s="523">
        <f t="shared" si="419"/>
        <v>0</v>
      </c>
      <c r="U379" s="524">
        <f t="shared" si="419"/>
        <v>0</v>
      </c>
      <c r="V379" s="250"/>
      <c r="W379" s="255"/>
      <c r="X379" s="256"/>
      <c r="Y379" s="254"/>
      <c r="Z379" s="254"/>
      <c r="AA379" s="254"/>
      <c r="AB379" s="254"/>
      <c r="AC379" s="254"/>
      <c r="AD379" s="254"/>
      <c r="AE379" s="254"/>
      <c r="AF379" s="254"/>
      <c r="AG379" s="254"/>
      <c r="AH379" s="254"/>
      <c r="AI379" s="254"/>
      <c r="AJ379" s="254"/>
      <c r="AK379" s="254"/>
      <c r="AL379" s="254"/>
      <c r="AM379" s="254"/>
      <c r="AN379" s="253"/>
    </row>
    <row r="380" spans="1:40" ht="23.25" x14ac:dyDescent="0.25">
      <c r="A380" s="291" t="s">
        <v>82</v>
      </c>
      <c r="B380" s="286" t="s">
        <v>62</v>
      </c>
      <c r="C380" s="303"/>
      <c r="D380" s="1144"/>
      <c r="E380" s="1142"/>
      <c r="F380" s="1142"/>
      <c r="G380" s="1142"/>
      <c r="H380" s="1142"/>
      <c r="I380" s="1142"/>
      <c r="J380" s="1142"/>
      <c r="K380" s="1142"/>
      <c r="L380" s="1142"/>
      <c r="M380" s="1142"/>
      <c r="N380" s="1142"/>
      <c r="O380" s="1142"/>
      <c r="P380" s="1142"/>
      <c r="Q380" s="1142"/>
      <c r="R380" s="1173"/>
      <c r="S380" s="1169"/>
      <c r="T380" s="1170"/>
      <c r="U380" s="1177"/>
      <c r="V380" s="250"/>
      <c r="W380" s="255"/>
      <c r="X380" s="256"/>
      <c r="Y380" s="254"/>
      <c r="Z380" s="254"/>
      <c r="AA380" s="254"/>
      <c r="AB380" s="254"/>
      <c r="AC380" s="254"/>
      <c r="AD380" s="254"/>
      <c r="AE380" s="254"/>
      <c r="AF380" s="254"/>
      <c r="AG380" s="254"/>
      <c r="AH380" s="254"/>
      <c r="AI380" s="254"/>
      <c r="AJ380" s="254"/>
      <c r="AK380" s="254"/>
      <c r="AL380" s="254"/>
      <c r="AM380" s="254"/>
      <c r="AN380" s="253"/>
    </row>
    <row r="381" spans="1:40" x14ac:dyDescent="0.25">
      <c r="A381" s="291">
        <v>7</v>
      </c>
      <c r="B381" s="286" t="s">
        <v>64</v>
      </c>
      <c r="C381" s="303" t="s">
        <v>151</v>
      </c>
      <c r="D381" s="304">
        <v>0</v>
      </c>
      <c r="E381" s="305">
        <v>0</v>
      </c>
      <c r="F381" s="305">
        <v>0</v>
      </c>
      <c r="G381" s="305">
        <v>0</v>
      </c>
      <c r="H381" s="305">
        <v>0</v>
      </c>
      <c r="I381" s="305">
        <v>0</v>
      </c>
      <c r="J381" s="305">
        <v>0</v>
      </c>
      <c r="K381" s="305">
        <v>0</v>
      </c>
      <c r="L381" s="305">
        <v>0</v>
      </c>
      <c r="M381" s="305">
        <v>0</v>
      </c>
      <c r="N381" s="305">
        <v>0</v>
      </c>
      <c r="O381" s="305">
        <v>0</v>
      </c>
      <c r="P381" s="305">
        <v>0</v>
      </c>
      <c r="Q381" s="305">
        <v>0</v>
      </c>
      <c r="R381" s="306">
        <v>0</v>
      </c>
      <c r="S381" s="522">
        <f t="shared" ref="S381:U385" si="425">SUM(D381,G381,J381,M381,P381,D358,G358,J358,M358,P358,S358)</f>
        <v>0</v>
      </c>
      <c r="T381" s="523">
        <f t="shared" si="425"/>
        <v>0</v>
      </c>
      <c r="U381" s="524">
        <f t="shared" si="425"/>
        <v>0</v>
      </c>
      <c r="V381" s="250"/>
      <c r="W381" s="255"/>
      <c r="X381" s="256"/>
      <c r="Y381" s="254"/>
      <c r="Z381" s="254"/>
      <c r="AA381" s="254"/>
      <c r="AB381" s="254"/>
      <c r="AC381" s="254"/>
      <c r="AD381" s="254"/>
      <c r="AE381" s="254"/>
      <c r="AF381" s="254"/>
      <c r="AG381" s="254"/>
      <c r="AH381" s="254"/>
      <c r="AI381" s="254"/>
      <c r="AJ381" s="254"/>
      <c r="AK381" s="254"/>
      <c r="AL381" s="254"/>
      <c r="AM381" s="254"/>
      <c r="AN381" s="253"/>
    </row>
    <row r="382" spans="1:40" x14ac:dyDescent="0.25">
      <c r="A382" s="291">
        <v>8</v>
      </c>
      <c r="B382" s="286" t="s">
        <v>65</v>
      </c>
      <c r="C382" s="303" t="s">
        <v>152</v>
      </c>
      <c r="D382" s="304">
        <v>0</v>
      </c>
      <c r="E382" s="305">
        <v>0</v>
      </c>
      <c r="F382" s="305">
        <v>0</v>
      </c>
      <c r="G382" s="305">
        <v>0</v>
      </c>
      <c r="H382" s="305">
        <v>0</v>
      </c>
      <c r="I382" s="305">
        <v>0</v>
      </c>
      <c r="J382" s="305">
        <v>0</v>
      </c>
      <c r="K382" s="305">
        <v>0</v>
      </c>
      <c r="L382" s="305">
        <v>0</v>
      </c>
      <c r="M382" s="305">
        <v>0</v>
      </c>
      <c r="N382" s="305">
        <v>0</v>
      </c>
      <c r="O382" s="305">
        <v>0</v>
      </c>
      <c r="P382" s="305">
        <v>0</v>
      </c>
      <c r="Q382" s="305">
        <v>0</v>
      </c>
      <c r="R382" s="306">
        <v>0</v>
      </c>
      <c r="S382" s="522">
        <f t="shared" si="425"/>
        <v>0</v>
      </c>
      <c r="T382" s="523">
        <f t="shared" si="425"/>
        <v>0</v>
      </c>
      <c r="U382" s="524">
        <f t="shared" si="425"/>
        <v>0</v>
      </c>
      <c r="V382" s="250"/>
      <c r="W382" s="255"/>
      <c r="X382" s="256"/>
      <c r="Y382" s="254"/>
      <c r="Z382" s="254"/>
      <c r="AA382" s="254"/>
      <c r="AB382" s="254"/>
      <c r="AC382" s="254"/>
      <c r="AD382" s="254"/>
      <c r="AE382" s="254"/>
      <c r="AF382" s="254"/>
      <c r="AG382" s="254"/>
      <c r="AH382" s="254"/>
      <c r="AI382" s="254"/>
      <c r="AJ382" s="254"/>
      <c r="AK382" s="254"/>
      <c r="AL382" s="254"/>
      <c r="AM382" s="254"/>
      <c r="AN382" s="253"/>
    </row>
    <row r="383" spans="1:40" x14ac:dyDescent="0.25">
      <c r="A383" s="291">
        <v>9</v>
      </c>
      <c r="B383" s="286" t="s">
        <v>66</v>
      </c>
      <c r="C383" s="303" t="s">
        <v>153</v>
      </c>
      <c r="D383" s="304">
        <v>0</v>
      </c>
      <c r="E383" s="305">
        <v>0</v>
      </c>
      <c r="F383" s="305">
        <v>0</v>
      </c>
      <c r="G383" s="305">
        <v>0</v>
      </c>
      <c r="H383" s="305">
        <v>0</v>
      </c>
      <c r="I383" s="305">
        <v>0</v>
      </c>
      <c r="J383" s="305">
        <v>0</v>
      </c>
      <c r="K383" s="305">
        <v>0</v>
      </c>
      <c r="L383" s="305">
        <v>0</v>
      </c>
      <c r="M383" s="305">
        <v>0</v>
      </c>
      <c r="N383" s="305">
        <v>0</v>
      </c>
      <c r="O383" s="305">
        <v>0</v>
      </c>
      <c r="P383" s="305">
        <v>0</v>
      </c>
      <c r="Q383" s="305">
        <v>0</v>
      </c>
      <c r="R383" s="306">
        <v>0</v>
      </c>
      <c r="S383" s="522">
        <f t="shared" si="425"/>
        <v>0</v>
      </c>
      <c r="T383" s="523">
        <f t="shared" si="425"/>
        <v>0</v>
      </c>
      <c r="U383" s="524">
        <f t="shared" si="425"/>
        <v>0</v>
      </c>
      <c r="V383" s="250"/>
      <c r="W383" s="255"/>
      <c r="X383" s="256"/>
      <c r="Y383" s="254"/>
      <c r="Z383" s="254"/>
      <c r="AA383" s="254"/>
      <c r="AB383" s="254"/>
      <c r="AC383" s="254"/>
      <c r="AD383" s="254"/>
      <c r="AE383" s="254"/>
      <c r="AF383" s="254"/>
      <c r="AG383" s="254"/>
      <c r="AH383" s="254"/>
      <c r="AI383" s="254"/>
      <c r="AJ383" s="254"/>
      <c r="AK383" s="254"/>
      <c r="AL383" s="254"/>
      <c r="AM383" s="254"/>
      <c r="AN383" s="253"/>
    </row>
    <row r="384" spans="1:40" x14ac:dyDescent="0.25">
      <c r="A384" s="291">
        <v>10</v>
      </c>
      <c r="B384" s="286" t="s">
        <v>15</v>
      </c>
      <c r="C384" s="303" t="s">
        <v>150</v>
      </c>
      <c r="D384" s="304">
        <v>0</v>
      </c>
      <c r="E384" s="305">
        <v>0</v>
      </c>
      <c r="F384" s="305">
        <v>0</v>
      </c>
      <c r="G384" s="305">
        <v>0</v>
      </c>
      <c r="H384" s="305">
        <v>0</v>
      </c>
      <c r="I384" s="305">
        <v>0</v>
      </c>
      <c r="J384" s="305">
        <v>0</v>
      </c>
      <c r="K384" s="305">
        <v>0</v>
      </c>
      <c r="L384" s="305">
        <v>0</v>
      </c>
      <c r="M384" s="305">
        <v>0</v>
      </c>
      <c r="N384" s="305">
        <v>0</v>
      </c>
      <c r="O384" s="305">
        <v>0</v>
      </c>
      <c r="P384" s="305">
        <v>0</v>
      </c>
      <c r="Q384" s="305">
        <v>0</v>
      </c>
      <c r="R384" s="306">
        <v>0</v>
      </c>
      <c r="S384" s="522">
        <f t="shared" si="425"/>
        <v>0</v>
      </c>
      <c r="T384" s="523">
        <f t="shared" si="425"/>
        <v>0</v>
      </c>
      <c r="U384" s="524">
        <f t="shared" si="425"/>
        <v>0</v>
      </c>
      <c r="V384" s="250"/>
      <c r="W384" s="255"/>
      <c r="X384" s="256"/>
      <c r="Y384" s="254"/>
      <c r="Z384" s="254"/>
      <c r="AA384" s="254"/>
      <c r="AB384" s="254"/>
      <c r="AC384" s="254"/>
      <c r="AD384" s="254"/>
      <c r="AE384" s="254"/>
      <c r="AF384" s="254"/>
      <c r="AG384" s="254"/>
      <c r="AH384" s="254"/>
      <c r="AI384" s="254"/>
      <c r="AJ384" s="254"/>
      <c r="AK384" s="254"/>
      <c r="AL384" s="254"/>
      <c r="AM384" s="254"/>
      <c r="AN384" s="253"/>
    </row>
    <row r="385" spans="1:40" x14ac:dyDescent="0.25">
      <c r="A385" s="292"/>
      <c r="B385" s="288" t="s">
        <v>67</v>
      </c>
      <c r="C385" s="310"/>
      <c r="D385" s="311">
        <f t="shared" ref="D385:O385" si="426">SUM(D381,D382,D383,D384)</f>
        <v>0</v>
      </c>
      <c r="E385" s="312">
        <f t="shared" si="426"/>
        <v>0</v>
      </c>
      <c r="F385" s="312">
        <f t="shared" si="426"/>
        <v>0</v>
      </c>
      <c r="G385" s="312">
        <f t="shared" si="426"/>
        <v>0</v>
      </c>
      <c r="H385" s="312">
        <f t="shared" si="426"/>
        <v>0</v>
      </c>
      <c r="I385" s="312">
        <f t="shared" si="426"/>
        <v>0</v>
      </c>
      <c r="J385" s="312">
        <f t="shared" si="426"/>
        <v>0</v>
      </c>
      <c r="K385" s="312">
        <f t="shared" si="426"/>
        <v>0</v>
      </c>
      <c r="L385" s="312">
        <f t="shared" si="426"/>
        <v>0</v>
      </c>
      <c r="M385" s="312">
        <f t="shared" si="426"/>
        <v>0</v>
      </c>
      <c r="N385" s="312">
        <f t="shared" si="426"/>
        <v>0</v>
      </c>
      <c r="O385" s="312">
        <f t="shared" si="426"/>
        <v>0</v>
      </c>
      <c r="P385" s="312">
        <f t="shared" ref="P385:R385" si="427">SUM(P381,P382,P383,P384)</f>
        <v>0</v>
      </c>
      <c r="Q385" s="312">
        <f t="shared" si="427"/>
        <v>0</v>
      </c>
      <c r="R385" s="313">
        <f t="shared" si="427"/>
        <v>0</v>
      </c>
      <c r="S385" s="522">
        <f t="shared" si="425"/>
        <v>0</v>
      </c>
      <c r="T385" s="523">
        <f t="shared" si="425"/>
        <v>0</v>
      </c>
      <c r="U385" s="524">
        <f t="shared" si="425"/>
        <v>0</v>
      </c>
      <c r="V385" s="250"/>
      <c r="W385" s="255"/>
      <c r="X385" s="256"/>
      <c r="Y385" s="254"/>
      <c r="Z385" s="254"/>
      <c r="AA385" s="254"/>
      <c r="AB385" s="254"/>
      <c r="AC385" s="254"/>
      <c r="AD385" s="254"/>
      <c r="AE385" s="254"/>
      <c r="AF385" s="254"/>
      <c r="AG385" s="254"/>
      <c r="AH385" s="254"/>
      <c r="AI385" s="254"/>
      <c r="AJ385" s="254"/>
      <c r="AK385" s="254"/>
      <c r="AL385" s="254"/>
      <c r="AM385" s="254"/>
      <c r="AN385" s="253"/>
    </row>
    <row r="386" spans="1:40" ht="23.25" x14ac:dyDescent="0.25">
      <c r="A386" s="291" t="s">
        <v>83</v>
      </c>
      <c r="B386" s="286" t="s">
        <v>84</v>
      </c>
      <c r="C386" s="302"/>
      <c r="D386" s="1144"/>
      <c r="E386" s="1142"/>
      <c r="F386" s="1142"/>
      <c r="G386" s="1142"/>
      <c r="H386" s="1142"/>
      <c r="I386" s="1142"/>
      <c r="J386" s="1142"/>
      <c r="K386" s="1142"/>
      <c r="L386" s="1142"/>
      <c r="M386" s="1142"/>
      <c r="N386" s="1142"/>
      <c r="O386" s="1142"/>
      <c r="P386" s="1142"/>
      <c r="Q386" s="1142"/>
      <c r="R386" s="1173"/>
      <c r="S386" s="1169"/>
      <c r="T386" s="1170"/>
      <c r="U386" s="1177"/>
      <c r="V386" s="250"/>
      <c r="W386" s="255"/>
      <c r="X386" s="256"/>
      <c r="Y386" s="254"/>
      <c r="Z386" s="254"/>
      <c r="AA386" s="254"/>
      <c r="AB386" s="254"/>
      <c r="AC386" s="254"/>
      <c r="AD386" s="254"/>
      <c r="AE386" s="254"/>
      <c r="AF386" s="254"/>
      <c r="AG386" s="254"/>
      <c r="AH386" s="254"/>
      <c r="AI386" s="254"/>
      <c r="AJ386" s="254"/>
      <c r="AK386" s="254"/>
      <c r="AL386" s="254"/>
      <c r="AM386" s="254"/>
      <c r="AN386" s="253"/>
    </row>
    <row r="387" spans="1:40" x14ac:dyDescent="0.25">
      <c r="A387" s="291">
        <v>11</v>
      </c>
      <c r="B387" s="286" t="s">
        <v>162</v>
      </c>
      <c r="C387" s="303" t="s">
        <v>140</v>
      </c>
      <c r="D387" s="304">
        <v>0</v>
      </c>
      <c r="E387" s="305">
        <v>0</v>
      </c>
      <c r="F387" s="305">
        <v>0</v>
      </c>
      <c r="G387" s="305">
        <v>0</v>
      </c>
      <c r="H387" s="305">
        <v>0</v>
      </c>
      <c r="I387" s="305">
        <v>0</v>
      </c>
      <c r="J387" s="305">
        <v>0</v>
      </c>
      <c r="K387" s="305">
        <v>0</v>
      </c>
      <c r="L387" s="305">
        <v>0</v>
      </c>
      <c r="M387" s="305">
        <v>0</v>
      </c>
      <c r="N387" s="305">
        <v>0</v>
      </c>
      <c r="O387" s="305">
        <v>0</v>
      </c>
      <c r="P387" s="305">
        <v>0</v>
      </c>
      <c r="Q387" s="305">
        <v>0</v>
      </c>
      <c r="R387" s="306">
        <v>0</v>
      </c>
      <c r="S387" s="522">
        <f t="shared" ref="S387:U390" si="428">SUM(D387,G387,J387,M387,P387,D364,G364,J364,M364,P364,S364)</f>
        <v>0</v>
      </c>
      <c r="T387" s="523">
        <f t="shared" si="428"/>
        <v>0</v>
      </c>
      <c r="U387" s="524">
        <f t="shared" si="428"/>
        <v>0</v>
      </c>
      <c r="V387" s="250"/>
      <c r="W387" s="255"/>
      <c r="X387" s="256"/>
      <c r="Y387" s="254"/>
      <c r="Z387" s="254"/>
      <c r="AA387" s="254"/>
      <c r="AB387" s="254"/>
      <c r="AC387" s="254"/>
      <c r="AD387" s="254"/>
      <c r="AE387" s="254"/>
      <c r="AF387" s="254"/>
      <c r="AG387" s="254"/>
      <c r="AH387" s="254"/>
      <c r="AI387" s="254"/>
      <c r="AJ387" s="254"/>
      <c r="AK387" s="254"/>
      <c r="AL387" s="254"/>
      <c r="AM387" s="254"/>
      <c r="AN387" s="253"/>
    </row>
    <row r="388" spans="1:40" x14ac:dyDescent="0.25">
      <c r="A388" s="291">
        <v>12</v>
      </c>
      <c r="B388" s="286" t="s">
        <v>76</v>
      </c>
      <c r="C388" s="303" t="s">
        <v>141</v>
      </c>
      <c r="D388" s="304">
        <v>0</v>
      </c>
      <c r="E388" s="305">
        <v>0</v>
      </c>
      <c r="F388" s="305">
        <v>0</v>
      </c>
      <c r="G388" s="305">
        <v>0</v>
      </c>
      <c r="H388" s="305">
        <v>0</v>
      </c>
      <c r="I388" s="305">
        <v>0</v>
      </c>
      <c r="J388" s="305">
        <v>0</v>
      </c>
      <c r="K388" s="305">
        <v>0</v>
      </c>
      <c r="L388" s="305">
        <v>0</v>
      </c>
      <c r="M388" s="305">
        <v>0</v>
      </c>
      <c r="N388" s="305">
        <v>0</v>
      </c>
      <c r="O388" s="305">
        <v>0</v>
      </c>
      <c r="P388" s="305">
        <v>0</v>
      </c>
      <c r="Q388" s="305">
        <v>0</v>
      </c>
      <c r="R388" s="306">
        <v>0</v>
      </c>
      <c r="S388" s="522">
        <f t="shared" si="428"/>
        <v>0</v>
      </c>
      <c r="T388" s="523">
        <f t="shared" si="428"/>
        <v>0</v>
      </c>
      <c r="U388" s="524">
        <f t="shared" si="428"/>
        <v>0</v>
      </c>
      <c r="V388" s="250"/>
      <c r="W388" s="255"/>
      <c r="X388" s="256"/>
      <c r="Y388" s="254"/>
      <c r="Z388" s="254"/>
      <c r="AA388" s="254"/>
      <c r="AB388" s="254"/>
      <c r="AC388" s="254"/>
      <c r="AD388" s="254"/>
      <c r="AE388" s="254"/>
      <c r="AF388" s="254"/>
      <c r="AG388" s="254"/>
      <c r="AH388" s="254"/>
      <c r="AI388" s="254"/>
      <c r="AJ388" s="254"/>
      <c r="AK388" s="254"/>
      <c r="AL388" s="254"/>
      <c r="AM388" s="254"/>
      <c r="AN388" s="253"/>
    </row>
    <row r="389" spans="1:40" ht="23.25" x14ac:dyDescent="0.25">
      <c r="A389" s="291">
        <v>13</v>
      </c>
      <c r="B389" s="286" t="s">
        <v>156</v>
      </c>
      <c r="C389" s="309" t="s">
        <v>143</v>
      </c>
      <c r="D389" s="304">
        <v>0</v>
      </c>
      <c r="E389" s="305">
        <v>0</v>
      </c>
      <c r="F389" s="305">
        <v>0</v>
      </c>
      <c r="G389" s="305">
        <v>0</v>
      </c>
      <c r="H389" s="305">
        <v>0</v>
      </c>
      <c r="I389" s="305">
        <v>0</v>
      </c>
      <c r="J389" s="305">
        <v>0</v>
      </c>
      <c r="K389" s="305">
        <v>0</v>
      </c>
      <c r="L389" s="305">
        <v>0</v>
      </c>
      <c r="M389" s="305">
        <v>0</v>
      </c>
      <c r="N389" s="305">
        <v>0</v>
      </c>
      <c r="O389" s="305">
        <v>0</v>
      </c>
      <c r="P389" s="305">
        <v>0</v>
      </c>
      <c r="Q389" s="305">
        <v>0</v>
      </c>
      <c r="R389" s="306">
        <v>0</v>
      </c>
      <c r="S389" s="522">
        <f t="shared" si="428"/>
        <v>0</v>
      </c>
      <c r="T389" s="523">
        <f t="shared" si="428"/>
        <v>0</v>
      </c>
      <c r="U389" s="524">
        <f t="shared" si="428"/>
        <v>0</v>
      </c>
      <c r="V389" s="250"/>
      <c r="W389" s="255"/>
      <c r="X389" s="256"/>
      <c r="Y389" s="254"/>
      <c r="Z389" s="254"/>
      <c r="AA389" s="254"/>
      <c r="AB389" s="254"/>
      <c r="AC389" s="254"/>
      <c r="AD389" s="254"/>
      <c r="AE389" s="254"/>
      <c r="AF389" s="254"/>
      <c r="AG389" s="254"/>
      <c r="AH389" s="254"/>
      <c r="AI389" s="254"/>
      <c r="AJ389" s="254"/>
      <c r="AK389" s="254"/>
      <c r="AL389" s="254"/>
      <c r="AM389" s="254"/>
      <c r="AN389" s="253"/>
    </row>
    <row r="390" spans="1:40" ht="22.5" x14ac:dyDescent="0.25">
      <c r="A390" s="292"/>
      <c r="B390" s="288" t="s">
        <v>96</v>
      </c>
      <c r="C390" s="315"/>
      <c r="D390" s="311">
        <f>SUM(D387,D388,D389)</f>
        <v>0</v>
      </c>
      <c r="E390" s="312">
        <f>SUM(E387,E388,E389)</f>
        <v>0</v>
      </c>
      <c r="F390" s="312">
        <f t="shared" ref="F390" si="429">SUM(F387,F388,F389)</f>
        <v>0</v>
      </c>
      <c r="G390" s="312">
        <f>SUM(G387,G388,G389)</f>
        <v>0</v>
      </c>
      <c r="H390" s="312">
        <f>SUM(H387,H388,H389)</f>
        <v>0</v>
      </c>
      <c r="I390" s="312">
        <f t="shared" ref="I390" si="430">SUM(I387,I388,I389)</f>
        <v>0</v>
      </c>
      <c r="J390" s="312">
        <f>SUM(J387,J388,J389)</f>
        <v>0</v>
      </c>
      <c r="K390" s="312">
        <f>SUM(K387,K388,K389)</f>
        <v>0</v>
      </c>
      <c r="L390" s="312">
        <f t="shared" ref="L390" si="431">SUM(L387,L388,L389)</f>
        <v>0</v>
      </c>
      <c r="M390" s="312">
        <f>SUM(M387,M388,M389)</f>
        <v>0</v>
      </c>
      <c r="N390" s="312">
        <f>SUM(N387,N388,N389)</f>
        <v>0</v>
      </c>
      <c r="O390" s="312">
        <f t="shared" ref="O390" si="432">SUM(O387,O388,O389)</f>
        <v>0</v>
      </c>
      <c r="P390" s="312">
        <f>SUM(P387,P388,P389)</f>
        <v>0</v>
      </c>
      <c r="Q390" s="312">
        <f>SUM(Q387,Q388,Q389)</f>
        <v>0</v>
      </c>
      <c r="R390" s="313">
        <f t="shared" ref="R390" si="433">SUM(R387,R388,R389)</f>
        <v>0</v>
      </c>
      <c r="S390" s="522">
        <f t="shared" si="428"/>
        <v>0</v>
      </c>
      <c r="T390" s="523">
        <f t="shared" si="428"/>
        <v>0</v>
      </c>
      <c r="U390" s="524">
        <f t="shared" si="428"/>
        <v>0</v>
      </c>
      <c r="V390" s="250"/>
      <c r="W390" s="255"/>
      <c r="X390" s="256"/>
      <c r="Y390" s="254"/>
      <c r="Z390" s="254"/>
      <c r="AA390" s="254"/>
      <c r="AB390" s="254"/>
      <c r="AC390" s="254"/>
      <c r="AD390" s="254"/>
      <c r="AE390" s="254"/>
      <c r="AF390" s="254"/>
      <c r="AG390" s="254"/>
      <c r="AH390" s="254"/>
      <c r="AI390" s="254"/>
      <c r="AJ390" s="254"/>
      <c r="AK390" s="254"/>
      <c r="AL390" s="254"/>
      <c r="AM390" s="254"/>
      <c r="AN390" s="253"/>
    </row>
    <row r="391" spans="1:40" ht="23.25" thickBot="1" x14ac:dyDescent="0.3">
      <c r="A391" s="292"/>
      <c r="B391" s="288" t="s">
        <v>103</v>
      </c>
      <c r="C391" s="315"/>
      <c r="D391" s="517">
        <f>SUM(D390,D385,D379)</f>
        <v>0</v>
      </c>
      <c r="E391" s="518">
        <f t="shared" ref="E391:F391" si="434">SUM(E390,E385,E379)</f>
        <v>0</v>
      </c>
      <c r="F391" s="518">
        <f t="shared" si="434"/>
        <v>0</v>
      </c>
      <c r="G391" s="518">
        <f>SUM(G390,G385,G379)</f>
        <v>0</v>
      </c>
      <c r="H391" s="518">
        <f t="shared" ref="H391:I391" si="435">SUM(H390,H385,H379)</f>
        <v>0</v>
      </c>
      <c r="I391" s="518">
        <f t="shared" si="435"/>
        <v>0</v>
      </c>
      <c r="J391" s="518">
        <f>SUM(J390,J385,J379)</f>
        <v>0</v>
      </c>
      <c r="K391" s="518">
        <f t="shared" ref="K391:L391" si="436">SUM(K390,K385,K379)</f>
        <v>0</v>
      </c>
      <c r="L391" s="518">
        <f t="shared" si="436"/>
        <v>0</v>
      </c>
      <c r="M391" s="518">
        <f>SUM(M390,M385,M379)</f>
        <v>0</v>
      </c>
      <c r="N391" s="518">
        <f t="shared" ref="N391:O391" si="437">SUM(N390,N385,N379)</f>
        <v>0</v>
      </c>
      <c r="O391" s="518">
        <f t="shared" si="437"/>
        <v>0</v>
      </c>
      <c r="P391" s="317">
        <f>SUM(P390,P385,P379)</f>
        <v>0</v>
      </c>
      <c r="Q391" s="317">
        <f t="shared" ref="Q391:R391" si="438">SUM(Q390,Q385,Q379)</f>
        <v>0</v>
      </c>
      <c r="R391" s="318">
        <f t="shared" si="438"/>
        <v>0</v>
      </c>
      <c r="S391" s="529">
        <f>SUM(D391,G391,J391,M391,P391)</f>
        <v>0</v>
      </c>
      <c r="T391" s="530">
        <f t="shared" ref="T391:U391" si="439">SUM(E391,H391,K391,N391,Q391)</f>
        <v>0</v>
      </c>
      <c r="U391" s="531">
        <f t="shared" si="439"/>
        <v>0</v>
      </c>
      <c r="V391" s="250"/>
      <c r="W391" s="255"/>
      <c r="X391" s="256"/>
      <c r="Y391" s="254"/>
      <c r="Z391" s="254"/>
      <c r="AA391" s="254"/>
      <c r="AB391" s="254"/>
      <c r="AC391" s="254"/>
      <c r="AD391" s="254"/>
      <c r="AE391" s="254"/>
      <c r="AF391" s="254"/>
      <c r="AG391" s="254"/>
      <c r="AH391" s="254"/>
      <c r="AI391" s="254"/>
      <c r="AJ391" s="254"/>
      <c r="AK391" s="254"/>
      <c r="AL391" s="254"/>
      <c r="AM391" s="254"/>
      <c r="AN391" s="253"/>
    </row>
    <row r="392" spans="1:40" ht="26.25" customHeight="1" x14ac:dyDescent="0.25">
      <c r="D392" s="1136" t="s">
        <v>220</v>
      </c>
      <c r="E392" s="1137"/>
      <c r="F392" s="1137"/>
      <c r="G392" s="1137"/>
      <c r="H392" s="1137"/>
      <c r="I392" s="1137"/>
      <c r="J392" s="1137"/>
      <c r="K392" s="1137"/>
      <c r="L392" s="1137"/>
      <c r="M392" s="1137"/>
      <c r="N392" s="1137"/>
      <c r="O392" s="1138"/>
      <c r="P392" s="330"/>
      <c r="Q392" s="330"/>
      <c r="R392" s="330"/>
      <c r="S392" s="330"/>
      <c r="T392" s="330"/>
      <c r="U392" s="330"/>
      <c r="V392" s="248"/>
      <c r="W392" s="257"/>
      <c r="X392" s="257"/>
      <c r="Y392" s="257"/>
      <c r="Z392" s="257"/>
      <c r="AA392" s="257"/>
      <c r="AB392" s="257"/>
      <c r="AC392" s="257"/>
      <c r="AD392" s="257"/>
      <c r="AE392" s="257"/>
    </row>
    <row r="393" spans="1:40" ht="35.1" customHeight="1" x14ac:dyDescent="0.25">
      <c r="C393" s="296"/>
      <c r="D393" s="1050" t="s">
        <v>266</v>
      </c>
      <c r="E393" s="1041"/>
      <c r="F393" s="1041"/>
      <c r="G393" s="1041"/>
      <c r="H393" s="1041" t="s">
        <v>265</v>
      </c>
      <c r="I393" s="1041"/>
      <c r="J393" s="1041"/>
      <c r="K393" s="1041"/>
      <c r="L393" s="1041" t="s">
        <v>267</v>
      </c>
      <c r="M393" s="1041"/>
      <c r="N393" s="1041"/>
      <c r="O393" s="1042"/>
      <c r="P393" s="329"/>
      <c r="Q393" s="329"/>
      <c r="R393" s="329"/>
      <c r="S393" s="329"/>
      <c r="T393" s="329"/>
      <c r="U393" s="329"/>
      <c r="V393" s="237"/>
    </row>
    <row r="394" spans="1:40" ht="63.75" customHeight="1" x14ac:dyDescent="0.25">
      <c r="A394" s="289" t="s">
        <v>41</v>
      </c>
      <c r="B394" s="290" t="s">
        <v>111</v>
      </c>
      <c r="C394" s="298" t="s">
        <v>117</v>
      </c>
      <c r="D394" s="516" t="s">
        <v>134</v>
      </c>
      <c r="E394" s="514" t="s">
        <v>135</v>
      </c>
      <c r="F394" s="514" t="s">
        <v>136</v>
      </c>
      <c r="G394" s="545" t="s">
        <v>32</v>
      </c>
      <c r="H394" s="514" t="s">
        <v>134</v>
      </c>
      <c r="I394" s="514" t="s">
        <v>135</v>
      </c>
      <c r="J394" s="514" t="s">
        <v>136</v>
      </c>
      <c r="K394" s="545" t="s">
        <v>32</v>
      </c>
      <c r="L394" s="514" t="s">
        <v>134</v>
      </c>
      <c r="M394" s="514" t="s">
        <v>135</v>
      </c>
      <c r="N394" s="514" t="s">
        <v>136</v>
      </c>
      <c r="O394" s="544" t="s">
        <v>32</v>
      </c>
      <c r="P394" s="329"/>
      <c r="Q394" s="329"/>
      <c r="R394" s="329"/>
      <c r="S394" s="329"/>
      <c r="T394" s="329"/>
      <c r="U394" s="329"/>
      <c r="V394" s="237"/>
      <c r="AF394" s="243"/>
    </row>
    <row r="395" spans="1:40" ht="23.25" x14ac:dyDescent="0.25">
      <c r="A395" s="291" t="s">
        <v>53</v>
      </c>
      <c r="B395" s="286" t="s">
        <v>55</v>
      </c>
      <c r="C395" s="302"/>
      <c r="D395" s="1144"/>
      <c r="E395" s="1142"/>
      <c r="F395" s="1142"/>
      <c r="G395" s="1142"/>
      <c r="H395" s="1142"/>
      <c r="I395" s="1142"/>
      <c r="J395" s="1142"/>
      <c r="K395" s="1142"/>
      <c r="L395" s="1142"/>
      <c r="M395" s="1142"/>
      <c r="N395" s="1142"/>
      <c r="O395" s="1143"/>
      <c r="P395" s="329"/>
      <c r="Q395" s="329"/>
      <c r="R395" s="329"/>
      <c r="S395" s="329"/>
      <c r="T395" s="329"/>
      <c r="U395" s="329"/>
      <c r="V395" s="237"/>
    </row>
    <row r="396" spans="1:40" x14ac:dyDescent="0.25">
      <c r="A396" s="291">
        <v>1</v>
      </c>
      <c r="B396" s="286" t="s">
        <v>2</v>
      </c>
      <c r="C396" s="303" t="s">
        <v>144</v>
      </c>
      <c r="D396" s="304">
        <f>S229</f>
        <v>131786044.34042554</v>
      </c>
      <c r="E396" s="305">
        <f t="shared" ref="E396:F396" si="440">T229</f>
        <v>1420100</v>
      </c>
      <c r="F396" s="305">
        <f t="shared" si="440"/>
        <v>0</v>
      </c>
      <c r="G396" s="326">
        <f>SUM(D396:F396)</f>
        <v>133206144.34042554</v>
      </c>
      <c r="H396" s="305">
        <f t="shared" ref="H396:H414" si="441">P301</f>
        <v>528326.27659574465</v>
      </c>
      <c r="I396" s="305">
        <f t="shared" ref="I396:I414" si="442">Q301</f>
        <v>0</v>
      </c>
      <c r="J396" s="305">
        <f t="shared" ref="J396:J414" si="443">R301</f>
        <v>103540000</v>
      </c>
      <c r="K396" s="326">
        <f>SUM(H396:J396)</f>
        <v>104068326.27659574</v>
      </c>
      <c r="L396" s="305">
        <f>S325</f>
        <v>95516871.893617034</v>
      </c>
      <c r="M396" s="305">
        <f t="shared" ref="M396:N411" si="444">T325</f>
        <v>0</v>
      </c>
      <c r="N396" s="305">
        <f t="shared" si="444"/>
        <v>0</v>
      </c>
      <c r="O396" s="332">
        <f>SUM(L396:N396)</f>
        <v>95516871.893617034</v>
      </c>
      <c r="P396" s="329"/>
      <c r="Q396" s="329"/>
      <c r="R396" s="329"/>
      <c r="S396" s="329"/>
      <c r="T396" s="329"/>
      <c r="U396" s="329"/>
      <c r="V396" s="237"/>
    </row>
    <row r="397" spans="1:40" ht="15" customHeight="1" x14ac:dyDescent="0.25">
      <c r="A397" s="291">
        <v>2</v>
      </c>
      <c r="B397" s="286" t="s">
        <v>57</v>
      </c>
      <c r="C397" s="303" t="s">
        <v>145</v>
      </c>
      <c r="D397" s="304">
        <f t="shared" ref="D397:D402" si="445">S230</f>
        <v>15424726.659574468</v>
      </c>
      <c r="E397" s="305">
        <f t="shared" ref="E397:E402" si="446">T230</f>
        <v>250000</v>
      </c>
      <c r="F397" s="305">
        <f t="shared" ref="F397:F402" si="447">U230</f>
        <v>0</v>
      </c>
      <c r="G397" s="326">
        <f t="shared" ref="G397:G414" si="448">SUM(D397:F397)</f>
        <v>15674726.659574468</v>
      </c>
      <c r="H397" s="305">
        <f t="shared" si="441"/>
        <v>92456.723404255317</v>
      </c>
      <c r="I397" s="305">
        <f t="shared" si="442"/>
        <v>0</v>
      </c>
      <c r="J397" s="305">
        <f t="shared" si="443"/>
        <v>18700000</v>
      </c>
      <c r="K397" s="326">
        <f t="shared" ref="K397:K414" si="449">SUM(H397:J397)</f>
        <v>18792456.723404255</v>
      </c>
      <c r="L397" s="305">
        <f t="shared" ref="L397:N414" si="450">S326</f>
        <v>16604837.456382979</v>
      </c>
      <c r="M397" s="305">
        <f t="shared" si="444"/>
        <v>0</v>
      </c>
      <c r="N397" s="305">
        <f t="shared" si="444"/>
        <v>0</v>
      </c>
      <c r="O397" s="332">
        <f t="shared" ref="O397:O414" si="451">SUM(L397:N397)</f>
        <v>16604837.456382979</v>
      </c>
      <c r="P397" s="329"/>
      <c r="Q397" s="329"/>
      <c r="R397" s="329"/>
      <c r="S397" s="329"/>
      <c r="T397" s="329"/>
      <c r="U397" s="329"/>
      <c r="V397" s="237"/>
    </row>
    <row r="398" spans="1:40" x14ac:dyDescent="0.25">
      <c r="A398" s="291">
        <v>3</v>
      </c>
      <c r="B398" s="286" t="s">
        <v>3</v>
      </c>
      <c r="C398" s="303" t="s">
        <v>147</v>
      </c>
      <c r="D398" s="304">
        <f t="shared" si="445"/>
        <v>163225260</v>
      </c>
      <c r="E398" s="305">
        <f t="shared" si="446"/>
        <v>11790534</v>
      </c>
      <c r="F398" s="305">
        <f t="shared" si="447"/>
        <v>0</v>
      </c>
      <c r="G398" s="326">
        <f t="shared" si="448"/>
        <v>175015794</v>
      </c>
      <c r="H398" s="305">
        <f t="shared" si="441"/>
        <v>0</v>
      </c>
      <c r="I398" s="305">
        <f t="shared" si="442"/>
        <v>0</v>
      </c>
      <c r="J398" s="305">
        <f t="shared" si="443"/>
        <v>13200000</v>
      </c>
      <c r="K398" s="326">
        <f t="shared" si="449"/>
        <v>13200000</v>
      </c>
      <c r="L398" s="305">
        <f t="shared" si="450"/>
        <v>44060099.899999999</v>
      </c>
      <c r="M398" s="305">
        <f t="shared" si="444"/>
        <v>0</v>
      </c>
      <c r="N398" s="305">
        <f t="shared" si="444"/>
        <v>0</v>
      </c>
      <c r="O398" s="332">
        <f t="shared" si="451"/>
        <v>44060099.899999999</v>
      </c>
      <c r="P398" s="329"/>
      <c r="Q398" s="329"/>
      <c r="R398" s="329"/>
      <c r="S398" s="329"/>
      <c r="T398" s="329"/>
      <c r="U398" s="329"/>
      <c r="V398" s="237"/>
    </row>
    <row r="399" spans="1:40" x14ac:dyDescent="0.25">
      <c r="A399" s="291">
        <v>4</v>
      </c>
      <c r="B399" s="286" t="s">
        <v>51</v>
      </c>
      <c r="C399" s="303" t="s">
        <v>148</v>
      </c>
      <c r="D399" s="304">
        <f t="shared" si="445"/>
        <v>28531000</v>
      </c>
      <c r="E399" s="305">
        <f t="shared" si="446"/>
        <v>0</v>
      </c>
      <c r="F399" s="305">
        <f t="shared" si="447"/>
        <v>0</v>
      </c>
      <c r="G399" s="326">
        <f t="shared" si="448"/>
        <v>28531000</v>
      </c>
      <c r="H399" s="305">
        <f t="shared" si="441"/>
        <v>0</v>
      </c>
      <c r="I399" s="305">
        <f t="shared" si="442"/>
        <v>0</v>
      </c>
      <c r="J399" s="305">
        <f t="shared" si="443"/>
        <v>0</v>
      </c>
      <c r="K399" s="326">
        <f t="shared" si="449"/>
        <v>0</v>
      </c>
      <c r="L399" s="305">
        <f t="shared" si="450"/>
        <v>0</v>
      </c>
      <c r="M399" s="305">
        <f t="shared" si="444"/>
        <v>0</v>
      </c>
      <c r="N399" s="305">
        <f t="shared" si="444"/>
        <v>0</v>
      </c>
      <c r="O399" s="332">
        <f t="shared" si="451"/>
        <v>0</v>
      </c>
      <c r="P399" s="329"/>
      <c r="Q399" s="329"/>
      <c r="R399" s="329"/>
      <c r="S399" s="329"/>
      <c r="T399" s="329"/>
      <c r="U399" s="329"/>
      <c r="V399" s="237"/>
    </row>
    <row r="400" spans="1:40" x14ac:dyDescent="0.25">
      <c r="A400" s="291">
        <v>5</v>
      </c>
      <c r="B400" s="286" t="s">
        <v>58</v>
      </c>
      <c r="C400" s="303" t="s">
        <v>149</v>
      </c>
      <c r="D400" s="304">
        <f>S233</f>
        <v>33781580</v>
      </c>
      <c r="E400" s="305">
        <f t="shared" si="446"/>
        <v>0</v>
      </c>
      <c r="F400" s="305">
        <f t="shared" si="447"/>
        <v>0</v>
      </c>
      <c r="G400" s="326">
        <f t="shared" si="448"/>
        <v>33781580</v>
      </c>
      <c r="H400" s="305">
        <f t="shared" si="441"/>
        <v>0</v>
      </c>
      <c r="I400" s="305">
        <f t="shared" si="442"/>
        <v>0</v>
      </c>
      <c r="J400" s="305">
        <f t="shared" si="443"/>
        <v>0</v>
      </c>
      <c r="K400" s="326">
        <f t="shared" si="449"/>
        <v>0</v>
      </c>
      <c r="L400" s="305">
        <f t="shared" si="450"/>
        <v>0</v>
      </c>
      <c r="M400" s="305">
        <f t="shared" si="444"/>
        <v>0</v>
      </c>
      <c r="N400" s="305">
        <f t="shared" si="444"/>
        <v>0</v>
      </c>
      <c r="O400" s="332">
        <f t="shared" si="451"/>
        <v>0</v>
      </c>
      <c r="P400" s="329"/>
      <c r="Q400" s="329"/>
      <c r="R400" s="329"/>
      <c r="S400" s="329"/>
      <c r="T400" s="329"/>
      <c r="U400" s="329"/>
      <c r="V400" s="237"/>
    </row>
    <row r="401" spans="1:38" x14ac:dyDescent="0.25">
      <c r="A401" s="291">
        <v>6</v>
      </c>
      <c r="B401" s="286" t="s">
        <v>98</v>
      </c>
      <c r="C401" s="309" t="s">
        <v>150</v>
      </c>
      <c r="D401" s="304">
        <f t="shared" si="445"/>
        <v>0</v>
      </c>
      <c r="E401" s="305">
        <f t="shared" si="446"/>
        <v>300000</v>
      </c>
      <c r="F401" s="305">
        <f t="shared" si="447"/>
        <v>0</v>
      </c>
      <c r="G401" s="326">
        <f t="shared" si="448"/>
        <v>300000</v>
      </c>
      <c r="H401" s="305">
        <f t="shared" si="441"/>
        <v>0</v>
      </c>
      <c r="I401" s="305">
        <f t="shared" si="442"/>
        <v>0</v>
      </c>
      <c r="J401" s="305">
        <f t="shared" si="443"/>
        <v>0</v>
      </c>
      <c r="K401" s="326">
        <f t="shared" si="449"/>
        <v>0</v>
      </c>
      <c r="L401" s="305">
        <f t="shared" si="450"/>
        <v>0</v>
      </c>
      <c r="M401" s="305">
        <f t="shared" si="444"/>
        <v>0</v>
      </c>
      <c r="N401" s="305">
        <f t="shared" si="444"/>
        <v>0</v>
      </c>
      <c r="O401" s="332">
        <f t="shared" si="451"/>
        <v>0</v>
      </c>
      <c r="P401" s="329"/>
      <c r="Q401" s="329"/>
      <c r="R401" s="329"/>
      <c r="S401" s="329"/>
      <c r="T401" s="329"/>
      <c r="U401" s="329"/>
      <c r="V401" s="237"/>
    </row>
    <row r="402" spans="1:38" x14ac:dyDescent="0.25">
      <c r="A402" s="292"/>
      <c r="B402" s="288" t="s">
        <v>59</v>
      </c>
      <c r="C402" s="310"/>
      <c r="D402" s="304">
        <f t="shared" si="445"/>
        <v>372748611</v>
      </c>
      <c r="E402" s="305">
        <f t="shared" si="446"/>
        <v>13760634</v>
      </c>
      <c r="F402" s="305">
        <f t="shared" si="447"/>
        <v>0</v>
      </c>
      <c r="G402" s="326">
        <f t="shared" si="448"/>
        <v>386509245</v>
      </c>
      <c r="H402" s="305">
        <f t="shared" si="441"/>
        <v>620783</v>
      </c>
      <c r="I402" s="305">
        <f t="shared" si="442"/>
        <v>0</v>
      </c>
      <c r="J402" s="305">
        <f t="shared" si="443"/>
        <v>135440000</v>
      </c>
      <c r="K402" s="326">
        <f t="shared" si="449"/>
        <v>136060783</v>
      </c>
      <c r="L402" s="305">
        <f t="shared" si="450"/>
        <v>156181809.25</v>
      </c>
      <c r="M402" s="305">
        <f t="shared" si="444"/>
        <v>0</v>
      </c>
      <c r="N402" s="305">
        <f t="shared" si="444"/>
        <v>0</v>
      </c>
      <c r="O402" s="332">
        <f t="shared" si="451"/>
        <v>156181809.25</v>
      </c>
      <c r="P402" s="329"/>
      <c r="Q402" s="329"/>
      <c r="R402" s="329"/>
      <c r="S402" s="329"/>
      <c r="T402" s="329"/>
      <c r="U402" s="329"/>
      <c r="V402" s="237"/>
    </row>
    <row r="403" spans="1:38" ht="23.25" x14ac:dyDescent="0.25">
      <c r="A403" s="291" t="s">
        <v>82</v>
      </c>
      <c r="B403" s="286" t="s">
        <v>62</v>
      </c>
      <c r="C403" s="303"/>
      <c r="D403" s="1144"/>
      <c r="E403" s="1142"/>
      <c r="F403" s="1142"/>
      <c r="G403" s="1142"/>
      <c r="H403" s="1142"/>
      <c r="I403" s="1142"/>
      <c r="J403" s="1142"/>
      <c r="K403" s="1142"/>
      <c r="L403" s="1142"/>
      <c r="M403" s="1142"/>
      <c r="N403" s="1142"/>
      <c r="O403" s="1143"/>
      <c r="P403" s="329"/>
      <c r="Q403" s="329"/>
      <c r="R403" s="329"/>
      <c r="S403" s="329"/>
      <c r="T403" s="329"/>
      <c r="U403" s="329"/>
      <c r="V403" s="237"/>
    </row>
    <row r="404" spans="1:38" ht="15" customHeight="1" x14ac:dyDescent="0.25">
      <c r="A404" s="291">
        <v>7</v>
      </c>
      <c r="B404" s="286" t="s">
        <v>64</v>
      </c>
      <c r="C404" s="303" t="s">
        <v>151</v>
      </c>
      <c r="D404" s="304">
        <f t="shared" ref="D404" si="452">S237</f>
        <v>0</v>
      </c>
      <c r="E404" s="305">
        <f t="shared" ref="E404" si="453">T237</f>
        <v>35023513.549999997</v>
      </c>
      <c r="F404" s="305">
        <f t="shared" ref="F404" si="454">U237</f>
        <v>0</v>
      </c>
      <c r="G404" s="326">
        <f t="shared" si="448"/>
        <v>35023513.549999997</v>
      </c>
      <c r="H404" s="305">
        <f t="shared" si="441"/>
        <v>0</v>
      </c>
      <c r="I404" s="305">
        <f t="shared" si="442"/>
        <v>0</v>
      </c>
      <c r="J404" s="305">
        <f t="shared" si="443"/>
        <v>0</v>
      </c>
      <c r="K404" s="326">
        <f t="shared" si="449"/>
        <v>0</v>
      </c>
      <c r="L404" s="305">
        <f t="shared" si="450"/>
        <v>0</v>
      </c>
      <c r="M404" s="305">
        <f t="shared" si="444"/>
        <v>0</v>
      </c>
      <c r="N404" s="305">
        <f t="shared" si="444"/>
        <v>0</v>
      </c>
      <c r="O404" s="332">
        <f t="shared" si="451"/>
        <v>0</v>
      </c>
      <c r="P404" s="329"/>
      <c r="Q404" s="329"/>
      <c r="R404" s="329"/>
      <c r="S404" s="329"/>
      <c r="T404" s="329"/>
      <c r="U404" s="329"/>
      <c r="V404" s="237"/>
    </row>
    <row r="405" spans="1:38" x14ac:dyDescent="0.25">
      <c r="A405" s="291">
        <v>8</v>
      </c>
      <c r="B405" s="286" t="s">
        <v>65</v>
      </c>
      <c r="C405" s="303" t="s">
        <v>152</v>
      </c>
      <c r="D405" s="304">
        <f t="shared" ref="D405:D414" si="455">S238</f>
        <v>0</v>
      </c>
      <c r="E405" s="305">
        <f t="shared" ref="E405:E414" si="456">T238</f>
        <v>2968582</v>
      </c>
      <c r="F405" s="305">
        <f t="shared" ref="F405:F414" si="457">U238</f>
        <v>0</v>
      </c>
      <c r="G405" s="326">
        <f t="shared" si="448"/>
        <v>2968582</v>
      </c>
      <c r="H405" s="305">
        <f t="shared" si="441"/>
        <v>0</v>
      </c>
      <c r="I405" s="305">
        <f t="shared" si="442"/>
        <v>0</v>
      </c>
      <c r="J405" s="305">
        <f t="shared" si="443"/>
        <v>0</v>
      </c>
      <c r="K405" s="326">
        <f t="shared" si="449"/>
        <v>0</v>
      </c>
      <c r="L405" s="305">
        <f t="shared" si="450"/>
        <v>0</v>
      </c>
      <c r="M405" s="305">
        <f t="shared" si="444"/>
        <v>0</v>
      </c>
      <c r="N405" s="305">
        <f t="shared" si="444"/>
        <v>0</v>
      </c>
      <c r="O405" s="332">
        <f t="shared" si="451"/>
        <v>0</v>
      </c>
      <c r="P405" s="329"/>
      <c r="Q405" s="329"/>
      <c r="R405" s="329"/>
      <c r="S405" s="329"/>
      <c r="T405" s="329"/>
      <c r="U405" s="329"/>
      <c r="V405" s="237"/>
    </row>
    <row r="406" spans="1:38" x14ac:dyDescent="0.25">
      <c r="A406" s="291">
        <v>9</v>
      </c>
      <c r="B406" s="286" t="s">
        <v>66</v>
      </c>
      <c r="C406" s="303" t="s">
        <v>153</v>
      </c>
      <c r="D406" s="304">
        <f t="shared" si="455"/>
        <v>5000000</v>
      </c>
      <c r="E406" s="305">
        <f t="shared" si="456"/>
        <v>0</v>
      </c>
      <c r="F406" s="305">
        <f t="shared" si="457"/>
        <v>0</v>
      </c>
      <c r="G406" s="326">
        <f t="shared" si="448"/>
        <v>5000000</v>
      </c>
      <c r="H406" s="305">
        <f t="shared" si="441"/>
        <v>0</v>
      </c>
      <c r="I406" s="305">
        <f t="shared" si="442"/>
        <v>0</v>
      </c>
      <c r="J406" s="305">
        <f t="shared" si="443"/>
        <v>0</v>
      </c>
      <c r="K406" s="326">
        <f t="shared" si="449"/>
        <v>0</v>
      </c>
      <c r="L406" s="305">
        <f t="shared" si="450"/>
        <v>0</v>
      </c>
      <c r="M406" s="305">
        <f t="shared" si="444"/>
        <v>0</v>
      </c>
      <c r="N406" s="305">
        <f t="shared" si="444"/>
        <v>0</v>
      </c>
      <c r="O406" s="332">
        <f t="shared" si="451"/>
        <v>0</v>
      </c>
      <c r="P406" s="329"/>
      <c r="Q406" s="329"/>
      <c r="R406" s="329"/>
      <c r="S406" s="329"/>
      <c r="T406" s="329"/>
      <c r="U406" s="329"/>
      <c r="V406" s="237"/>
    </row>
    <row r="407" spans="1:38" x14ac:dyDescent="0.25">
      <c r="A407" s="291">
        <v>10</v>
      </c>
      <c r="B407" s="286" t="s">
        <v>15</v>
      </c>
      <c r="C407" s="303" t="s">
        <v>150</v>
      </c>
      <c r="D407" s="304">
        <f t="shared" si="455"/>
        <v>14528000</v>
      </c>
      <c r="E407" s="305">
        <f t="shared" si="456"/>
        <v>100702739</v>
      </c>
      <c r="F407" s="305">
        <f t="shared" si="457"/>
        <v>0</v>
      </c>
      <c r="G407" s="326">
        <f t="shared" si="448"/>
        <v>115230739</v>
      </c>
      <c r="H407" s="305">
        <f t="shared" si="441"/>
        <v>0</v>
      </c>
      <c r="I407" s="305">
        <f t="shared" si="442"/>
        <v>0</v>
      </c>
      <c r="J407" s="305">
        <f t="shared" si="443"/>
        <v>0</v>
      </c>
      <c r="K407" s="326">
        <f t="shared" si="449"/>
        <v>0</v>
      </c>
      <c r="L407" s="305">
        <f t="shared" si="450"/>
        <v>0</v>
      </c>
      <c r="M407" s="305">
        <f t="shared" si="444"/>
        <v>0</v>
      </c>
      <c r="N407" s="305">
        <f t="shared" si="444"/>
        <v>0</v>
      </c>
      <c r="O407" s="332">
        <f t="shared" si="451"/>
        <v>0</v>
      </c>
      <c r="P407" s="329"/>
      <c r="Q407" s="329"/>
      <c r="R407" s="329"/>
      <c r="S407" s="329"/>
      <c r="T407" s="329"/>
      <c r="U407" s="329"/>
      <c r="V407" s="237"/>
    </row>
    <row r="408" spans="1:38" x14ac:dyDescent="0.25">
      <c r="A408" s="292"/>
      <c r="B408" s="288" t="s">
        <v>67</v>
      </c>
      <c r="C408" s="310"/>
      <c r="D408" s="304">
        <f t="shared" si="455"/>
        <v>19528000</v>
      </c>
      <c r="E408" s="305">
        <f t="shared" si="456"/>
        <v>138694834.55000001</v>
      </c>
      <c r="F408" s="305">
        <f t="shared" si="457"/>
        <v>0</v>
      </c>
      <c r="G408" s="326">
        <f t="shared" si="448"/>
        <v>158222834.55000001</v>
      </c>
      <c r="H408" s="305">
        <f t="shared" si="441"/>
        <v>0</v>
      </c>
      <c r="I408" s="305">
        <f t="shared" si="442"/>
        <v>0</v>
      </c>
      <c r="J408" s="305">
        <f t="shared" si="443"/>
        <v>0</v>
      </c>
      <c r="K408" s="326">
        <f t="shared" si="449"/>
        <v>0</v>
      </c>
      <c r="L408" s="305">
        <f t="shared" si="450"/>
        <v>0</v>
      </c>
      <c r="M408" s="305">
        <f t="shared" si="444"/>
        <v>0</v>
      </c>
      <c r="N408" s="305">
        <f t="shared" si="444"/>
        <v>0</v>
      </c>
      <c r="O408" s="332">
        <f t="shared" si="451"/>
        <v>0</v>
      </c>
      <c r="P408" s="329"/>
      <c r="Q408" s="329"/>
      <c r="R408" s="329"/>
      <c r="S408" s="329"/>
      <c r="T408" s="329"/>
      <c r="U408" s="329"/>
      <c r="V408" s="237"/>
    </row>
    <row r="409" spans="1:38" ht="23.25" x14ac:dyDescent="0.25">
      <c r="A409" s="291" t="s">
        <v>83</v>
      </c>
      <c r="B409" s="286" t="s">
        <v>84</v>
      </c>
      <c r="C409" s="302"/>
      <c r="D409" s="1144"/>
      <c r="E409" s="1142"/>
      <c r="F409" s="1142"/>
      <c r="G409" s="1142"/>
      <c r="H409" s="1142"/>
      <c r="I409" s="1142"/>
      <c r="J409" s="1142"/>
      <c r="K409" s="1142"/>
      <c r="L409" s="1142"/>
      <c r="M409" s="1142"/>
      <c r="N409" s="1142"/>
      <c r="O409" s="1143"/>
      <c r="P409" s="329"/>
      <c r="Q409" s="329"/>
      <c r="R409" s="329"/>
      <c r="S409" s="329"/>
      <c r="T409" s="329"/>
      <c r="U409" s="329"/>
      <c r="V409" s="237"/>
    </row>
    <row r="410" spans="1:38" x14ac:dyDescent="0.25">
      <c r="A410" s="291">
        <v>11</v>
      </c>
      <c r="B410" s="286" t="s">
        <v>162</v>
      </c>
      <c r="C410" s="303" t="s">
        <v>140</v>
      </c>
      <c r="D410" s="304">
        <f t="shared" si="455"/>
        <v>0</v>
      </c>
      <c r="E410" s="305">
        <f t="shared" si="456"/>
        <v>0</v>
      </c>
      <c r="F410" s="305">
        <f t="shared" si="457"/>
        <v>0</v>
      </c>
      <c r="G410" s="326">
        <f t="shared" si="448"/>
        <v>0</v>
      </c>
      <c r="H410" s="305">
        <f t="shared" si="441"/>
        <v>0</v>
      </c>
      <c r="I410" s="305">
        <f t="shared" si="442"/>
        <v>0</v>
      </c>
      <c r="J410" s="305">
        <f t="shared" si="443"/>
        <v>0</v>
      </c>
      <c r="K410" s="326">
        <f t="shared" si="449"/>
        <v>0</v>
      </c>
      <c r="L410" s="305">
        <f t="shared" si="450"/>
        <v>0</v>
      </c>
      <c r="M410" s="305">
        <f t="shared" si="444"/>
        <v>0</v>
      </c>
      <c r="N410" s="305">
        <f t="shared" si="444"/>
        <v>0</v>
      </c>
      <c r="O410" s="332">
        <f t="shared" si="451"/>
        <v>0</v>
      </c>
      <c r="P410" s="329"/>
      <c r="Q410" s="329"/>
      <c r="R410" s="329"/>
      <c r="S410" s="329"/>
      <c r="T410" s="329"/>
      <c r="U410" s="329"/>
      <c r="V410" s="237"/>
    </row>
    <row r="411" spans="1:38" x14ac:dyDescent="0.25">
      <c r="A411" s="291">
        <v>12</v>
      </c>
      <c r="B411" s="286" t="s">
        <v>76</v>
      </c>
      <c r="C411" s="303" t="s">
        <v>141</v>
      </c>
      <c r="D411" s="304">
        <f t="shared" si="455"/>
        <v>0</v>
      </c>
      <c r="E411" s="305">
        <f t="shared" si="456"/>
        <v>0</v>
      </c>
      <c r="F411" s="305">
        <f t="shared" si="457"/>
        <v>0</v>
      </c>
      <c r="G411" s="326">
        <f t="shared" si="448"/>
        <v>0</v>
      </c>
      <c r="H411" s="305">
        <f t="shared" si="441"/>
        <v>0</v>
      </c>
      <c r="I411" s="305">
        <f t="shared" si="442"/>
        <v>0</v>
      </c>
      <c r="J411" s="305">
        <f t="shared" si="443"/>
        <v>0</v>
      </c>
      <c r="K411" s="326">
        <f t="shared" si="449"/>
        <v>0</v>
      </c>
      <c r="L411" s="305">
        <f t="shared" si="450"/>
        <v>0</v>
      </c>
      <c r="M411" s="305">
        <f t="shared" si="444"/>
        <v>0</v>
      </c>
      <c r="N411" s="305">
        <f t="shared" si="444"/>
        <v>0</v>
      </c>
      <c r="O411" s="332">
        <f t="shared" si="451"/>
        <v>0</v>
      </c>
      <c r="P411" s="329"/>
      <c r="Q411" s="329"/>
      <c r="R411" s="329"/>
      <c r="S411" s="329"/>
      <c r="T411" s="329"/>
      <c r="U411" s="329"/>
      <c r="V411" s="237"/>
    </row>
    <row r="412" spans="1:38" ht="23.25" x14ac:dyDescent="0.25">
      <c r="A412" s="291">
        <v>13</v>
      </c>
      <c r="B412" s="286" t="s">
        <v>156</v>
      </c>
      <c r="C412" s="309" t="s">
        <v>143</v>
      </c>
      <c r="D412" s="304">
        <f t="shared" si="455"/>
        <v>19917000</v>
      </c>
      <c r="E412" s="305">
        <f t="shared" si="456"/>
        <v>0</v>
      </c>
      <c r="F412" s="305">
        <f t="shared" si="457"/>
        <v>0</v>
      </c>
      <c r="G412" s="326">
        <f t="shared" si="448"/>
        <v>19917000</v>
      </c>
      <c r="H412" s="305">
        <f t="shared" si="441"/>
        <v>0</v>
      </c>
      <c r="I412" s="305">
        <f t="shared" si="442"/>
        <v>0</v>
      </c>
      <c r="J412" s="305">
        <f t="shared" si="443"/>
        <v>0</v>
      </c>
      <c r="K412" s="326">
        <f t="shared" si="449"/>
        <v>0</v>
      </c>
      <c r="L412" s="305">
        <f t="shared" si="450"/>
        <v>0</v>
      </c>
      <c r="M412" s="305">
        <f t="shared" si="450"/>
        <v>0</v>
      </c>
      <c r="N412" s="305">
        <f t="shared" si="450"/>
        <v>0</v>
      </c>
      <c r="O412" s="332">
        <f t="shared" si="451"/>
        <v>0</v>
      </c>
      <c r="P412" s="329"/>
      <c r="Q412" s="329"/>
      <c r="R412" s="329"/>
      <c r="S412" s="329"/>
      <c r="T412" s="329"/>
      <c r="U412" s="329"/>
      <c r="V412" s="237"/>
    </row>
    <row r="413" spans="1:38" ht="22.5" x14ac:dyDescent="0.25">
      <c r="A413" s="292"/>
      <c r="B413" s="288" t="s">
        <v>96</v>
      </c>
      <c r="C413" s="315"/>
      <c r="D413" s="304">
        <f t="shared" si="455"/>
        <v>19917000</v>
      </c>
      <c r="E413" s="305">
        <f t="shared" si="456"/>
        <v>0</v>
      </c>
      <c r="F413" s="305">
        <f t="shared" si="457"/>
        <v>0</v>
      </c>
      <c r="G413" s="326">
        <f t="shared" si="448"/>
        <v>19917000</v>
      </c>
      <c r="H413" s="305">
        <f t="shared" si="441"/>
        <v>0</v>
      </c>
      <c r="I413" s="305">
        <f t="shared" si="442"/>
        <v>0</v>
      </c>
      <c r="J413" s="305">
        <f t="shared" si="443"/>
        <v>0</v>
      </c>
      <c r="K413" s="326">
        <f t="shared" si="449"/>
        <v>0</v>
      </c>
      <c r="L413" s="305">
        <f t="shared" si="450"/>
        <v>0</v>
      </c>
      <c r="M413" s="305">
        <f t="shared" si="450"/>
        <v>0</v>
      </c>
      <c r="N413" s="305">
        <f t="shared" si="450"/>
        <v>0</v>
      </c>
      <c r="O413" s="332">
        <f t="shared" si="451"/>
        <v>0</v>
      </c>
      <c r="P413" s="329"/>
      <c r="Q413" s="329"/>
      <c r="R413" s="329"/>
      <c r="S413" s="329"/>
      <c r="T413" s="329"/>
      <c r="U413" s="329"/>
      <c r="V413" s="237"/>
    </row>
    <row r="414" spans="1:38" ht="23.25" thickBot="1" x14ac:dyDescent="0.3">
      <c r="A414" s="292"/>
      <c r="B414" s="288" t="s">
        <v>103</v>
      </c>
      <c r="C414" s="315"/>
      <c r="D414" s="546">
        <f t="shared" si="455"/>
        <v>412193611</v>
      </c>
      <c r="E414" s="335">
        <f t="shared" si="456"/>
        <v>152455468.55000001</v>
      </c>
      <c r="F414" s="335">
        <f t="shared" si="457"/>
        <v>0</v>
      </c>
      <c r="G414" s="547">
        <f t="shared" si="448"/>
        <v>564649079.54999995</v>
      </c>
      <c r="H414" s="335">
        <f t="shared" si="441"/>
        <v>620783</v>
      </c>
      <c r="I414" s="335">
        <f t="shared" si="442"/>
        <v>0</v>
      </c>
      <c r="J414" s="335">
        <f t="shared" si="443"/>
        <v>135440000</v>
      </c>
      <c r="K414" s="547">
        <f t="shared" si="449"/>
        <v>136060783</v>
      </c>
      <c r="L414" s="335">
        <f t="shared" si="450"/>
        <v>156181809.25</v>
      </c>
      <c r="M414" s="335">
        <f t="shared" si="450"/>
        <v>0</v>
      </c>
      <c r="N414" s="335">
        <f t="shared" si="450"/>
        <v>0</v>
      </c>
      <c r="O414" s="337">
        <f t="shared" si="451"/>
        <v>156181809.25</v>
      </c>
      <c r="P414" s="329"/>
      <c r="Q414" s="329"/>
      <c r="R414" s="329"/>
      <c r="S414" s="329"/>
      <c r="T414" s="329"/>
      <c r="U414" s="329"/>
      <c r="V414" s="237"/>
    </row>
    <row r="415" spans="1:38" ht="26.25" customHeight="1" thickBot="1" x14ac:dyDescent="0.3">
      <c r="D415" s="1180" t="s">
        <v>220</v>
      </c>
      <c r="E415" s="1181"/>
      <c r="F415" s="1181"/>
      <c r="G415" s="1181"/>
      <c r="H415" s="1181"/>
      <c r="I415" s="1181"/>
      <c r="J415" s="1181"/>
      <c r="K415" s="1181"/>
      <c r="L415" s="1181"/>
      <c r="M415" s="1181"/>
      <c r="N415" s="1181"/>
      <c r="O415" s="1181"/>
      <c r="P415" s="1181"/>
      <c r="Q415" s="1181"/>
      <c r="R415" s="1181"/>
      <c r="S415" s="1182"/>
    </row>
    <row r="416" spans="1:38" ht="35.1" customHeight="1" x14ac:dyDescent="0.25">
      <c r="D416" s="1063" t="s">
        <v>268</v>
      </c>
      <c r="E416" s="1064"/>
      <c r="F416" s="1064"/>
      <c r="G416" s="1066"/>
      <c r="H416" s="1183" t="s">
        <v>269</v>
      </c>
      <c r="I416" s="1184"/>
      <c r="J416" s="1184"/>
      <c r="K416" s="1185"/>
      <c r="L416" s="1063" t="s">
        <v>270</v>
      </c>
      <c r="M416" s="1064"/>
      <c r="N416" s="1064"/>
      <c r="O416" s="1186"/>
      <c r="P416" s="1187" t="s">
        <v>9</v>
      </c>
      <c r="Q416" s="1188"/>
      <c r="R416" s="1188"/>
      <c r="S416" s="1189"/>
      <c r="T416" s="321"/>
      <c r="U416" s="321"/>
      <c r="V416" s="251"/>
      <c r="W416" s="254"/>
      <c r="X416" s="254"/>
      <c r="Y416" s="254"/>
      <c r="Z416" s="254"/>
      <c r="AA416" s="254"/>
      <c r="AB416" s="254"/>
      <c r="AC416" s="254"/>
      <c r="AD416" s="254"/>
      <c r="AE416" s="254"/>
      <c r="AF416" s="254"/>
      <c r="AG416" s="254"/>
      <c r="AH416" s="254"/>
      <c r="AI416" s="254"/>
      <c r="AJ416" s="254"/>
      <c r="AK416" s="254"/>
      <c r="AL416" s="253"/>
    </row>
    <row r="417" spans="1:38" ht="57" x14ac:dyDescent="0.25">
      <c r="A417" s="289" t="s">
        <v>41</v>
      </c>
      <c r="B417" s="290" t="s">
        <v>111</v>
      </c>
      <c r="C417" s="298"/>
      <c r="D417" s="516" t="s">
        <v>134</v>
      </c>
      <c r="E417" s="514" t="s">
        <v>135</v>
      </c>
      <c r="F417" s="514" t="s">
        <v>136</v>
      </c>
      <c r="G417" s="544" t="s">
        <v>32</v>
      </c>
      <c r="H417" s="528" t="s">
        <v>134</v>
      </c>
      <c r="I417" s="514" t="s">
        <v>135</v>
      </c>
      <c r="J417" s="514" t="s">
        <v>136</v>
      </c>
      <c r="K417" s="543" t="s">
        <v>32</v>
      </c>
      <c r="L417" s="516" t="s">
        <v>134</v>
      </c>
      <c r="M417" s="514" t="s">
        <v>135</v>
      </c>
      <c r="N417" s="514" t="s">
        <v>136</v>
      </c>
      <c r="O417" s="548" t="s">
        <v>32</v>
      </c>
      <c r="P417" s="549" t="s">
        <v>134</v>
      </c>
      <c r="Q417" s="534" t="s">
        <v>135</v>
      </c>
      <c r="R417" s="534" t="s">
        <v>136</v>
      </c>
      <c r="S417" s="550" t="s">
        <v>32</v>
      </c>
      <c r="T417" s="321"/>
      <c r="U417" s="321"/>
      <c r="V417" s="251"/>
      <c r="W417" s="254"/>
      <c r="X417" s="254"/>
      <c r="Y417" s="254"/>
      <c r="Z417" s="254"/>
      <c r="AA417" s="254"/>
      <c r="AB417" s="254"/>
      <c r="AC417" s="254"/>
      <c r="AD417" s="254"/>
      <c r="AE417" s="254"/>
      <c r="AF417" s="254"/>
      <c r="AG417" s="254"/>
      <c r="AH417" s="254"/>
      <c r="AI417" s="254"/>
      <c r="AJ417" s="254"/>
      <c r="AK417" s="254"/>
      <c r="AL417" s="253"/>
    </row>
    <row r="418" spans="1:38" ht="23.25" x14ac:dyDescent="0.25">
      <c r="A418" s="291" t="s">
        <v>53</v>
      </c>
      <c r="B418" s="286" t="s">
        <v>55</v>
      </c>
      <c r="C418" s="302"/>
      <c r="D418" s="1192"/>
      <c r="E418" s="1193"/>
      <c r="F418" s="1193"/>
      <c r="G418" s="1194"/>
      <c r="H418" s="1192"/>
      <c r="I418" s="1193"/>
      <c r="J418" s="1193"/>
      <c r="K418" s="1194"/>
      <c r="L418" s="1192"/>
      <c r="M418" s="1193"/>
      <c r="N418" s="1193"/>
      <c r="O418" s="1195"/>
      <c r="P418" s="1196"/>
      <c r="Q418" s="1197"/>
      <c r="R418" s="1197"/>
      <c r="S418" s="1198"/>
      <c r="T418" s="321"/>
      <c r="U418" s="321"/>
      <c r="V418" s="251"/>
      <c r="W418" s="254"/>
      <c r="X418" s="254"/>
      <c r="Y418" s="254"/>
      <c r="Z418" s="254"/>
      <c r="AA418" s="254"/>
      <c r="AB418" s="254"/>
      <c r="AC418" s="254"/>
      <c r="AD418" s="254"/>
      <c r="AE418" s="254"/>
      <c r="AF418" s="254"/>
      <c r="AG418" s="254"/>
      <c r="AH418" s="254"/>
      <c r="AI418" s="254"/>
      <c r="AJ418" s="254"/>
      <c r="AK418" s="254"/>
      <c r="AL418" s="253"/>
    </row>
    <row r="419" spans="1:38" x14ac:dyDescent="0.25">
      <c r="A419" s="291">
        <v>1</v>
      </c>
      <c r="B419" s="286" t="s">
        <v>2</v>
      </c>
      <c r="C419" s="303" t="s">
        <v>144</v>
      </c>
      <c r="D419" s="328">
        <f t="shared" ref="D419:D425" si="458">S373</f>
        <v>0</v>
      </c>
      <c r="E419" s="305">
        <f t="shared" ref="E419:F419" si="459">T373</f>
        <v>0</v>
      </c>
      <c r="F419" s="308">
        <f t="shared" si="459"/>
        <v>0</v>
      </c>
      <c r="G419" s="332">
        <f>SUM(D419:F419)</f>
        <v>0</v>
      </c>
      <c r="H419" s="308">
        <f t="shared" ref="H419:J425" si="460">P277</f>
        <v>121247891.5319149</v>
      </c>
      <c r="I419" s="308">
        <f t="shared" si="460"/>
        <v>0</v>
      </c>
      <c r="J419" s="308">
        <f t="shared" si="460"/>
        <v>0</v>
      </c>
      <c r="K419" s="331">
        <f>SUM(H419:J419)</f>
        <v>121247891.5319149</v>
      </c>
      <c r="L419" s="328">
        <f t="shared" ref="L419:N425" si="461">S349</f>
        <v>0</v>
      </c>
      <c r="M419" s="305">
        <f t="shared" si="461"/>
        <v>0</v>
      </c>
      <c r="N419" s="308">
        <f t="shared" si="461"/>
        <v>0</v>
      </c>
      <c r="O419" s="327">
        <f>SUM(L419:N419)</f>
        <v>0</v>
      </c>
      <c r="P419" s="340">
        <f t="shared" ref="P419:R425" si="462">D396+H396+L396+D419+H419+L419</f>
        <v>349079134.04255319</v>
      </c>
      <c r="Q419" s="341">
        <f t="shared" si="462"/>
        <v>1420100</v>
      </c>
      <c r="R419" s="341">
        <f t="shared" si="462"/>
        <v>103540000</v>
      </c>
      <c r="S419" s="342">
        <f>SUM(P419:R419)</f>
        <v>454039234.04255319</v>
      </c>
      <c r="T419" s="321"/>
      <c r="U419" s="321"/>
      <c r="V419" s="251"/>
      <c r="W419" s="254"/>
      <c r="X419" s="254"/>
      <c r="Y419" s="254"/>
      <c r="Z419" s="254"/>
      <c r="AA419" s="254"/>
      <c r="AB419" s="254"/>
      <c r="AC419" s="254"/>
      <c r="AD419" s="254"/>
      <c r="AE419" s="254"/>
      <c r="AF419" s="254"/>
      <c r="AG419" s="254"/>
      <c r="AH419" s="254"/>
      <c r="AI419" s="254"/>
      <c r="AJ419" s="254"/>
      <c r="AK419" s="254"/>
      <c r="AL419" s="253"/>
    </row>
    <row r="420" spans="1:38" ht="23.25" x14ac:dyDescent="0.25">
      <c r="A420" s="291">
        <v>2</v>
      </c>
      <c r="B420" s="286" t="s">
        <v>57</v>
      </c>
      <c r="C420" s="303" t="s">
        <v>145</v>
      </c>
      <c r="D420" s="328">
        <f t="shared" si="458"/>
        <v>0</v>
      </c>
      <c r="E420" s="305">
        <f t="shared" ref="E420:F425" si="463">T374</f>
        <v>0</v>
      </c>
      <c r="F420" s="308">
        <f t="shared" si="463"/>
        <v>0</v>
      </c>
      <c r="G420" s="332">
        <f t="shared" ref="G420:G437" si="464">SUM(D420:F420)</f>
        <v>0</v>
      </c>
      <c r="H420" s="308">
        <f t="shared" si="460"/>
        <v>21153406.468085106</v>
      </c>
      <c r="I420" s="308">
        <f t="shared" si="460"/>
        <v>0</v>
      </c>
      <c r="J420" s="308">
        <f t="shared" si="460"/>
        <v>0</v>
      </c>
      <c r="K420" s="331">
        <f t="shared" ref="K420:K437" si="465">SUM(H420:J420)</f>
        <v>21153406.468085106</v>
      </c>
      <c r="L420" s="328">
        <f t="shared" si="461"/>
        <v>0</v>
      </c>
      <c r="M420" s="305">
        <f t="shared" si="461"/>
        <v>0</v>
      </c>
      <c r="N420" s="308">
        <f t="shared" si="461"/>
        <v>0</v>
      </c>
      <c r="O420" s="327">
        <f t="shared" ref="O420:O437" si="466">SUM(L420:N420)</f>
        <v>0</v>
      </c>
      <c r="P420" s="340">
        <f t="shared" si="462"/>
        <v>53275427.307446808</v>
      </c>
      <c r="Q420" s="341">
        <f t="shared" si="462"/>
        <v>250000</v>
      </c>
      <c r="R420" s="341">
        <f t="shared" si="462"/>
        <v>18700000</v>
      </c>
      <c r="S420" s="342">
        <f t="shared" ref="S420" si="467">SUM(P420:R420)</f>
        <v>72225427.307446808</v>
      </c>
      <c r="T420" s="321"/>
      <c r="U420" s="321"/>
      <c r="V420" s="251"/>
      <c r="W420" s="254"/>
      <c r="X420" s="254"/>
      <c r="Y420" s="254"/>
      <c r="Z420" s="254"/>
      <c r="AA420" s="254"/>
      <c r="AB420" s="254"/>
      <c r="AC420" s="254"/>
      <c r="AD420" s="254"/>
      <c r="AE420" s="254"/>
      <c r="AF420" s="254"/>
      <c r="AG420" s="254"/>
      <c r="AH420" s="254"/>
      <c r="AI420" s="254"/>
      <c r="AJ420" s="254"/>
      <c r="AK420" s="254"/>
      <c r="AL420" s="253"/>
    </row>
    <row r="421" spans="1:38" x14ac:dyDescent="0.25">
      <c r="A421" s="291">
        <v>3</v>
      </c>
      <c r="B421" s="286" t="s">
        <v>3</v>
      </c>
      <c r="C421" s="303" t="s">
        <v>147</v>
      </c>
      <c r="D421" s="328">
        <f t="shared" si="458"/>
        <v>0</v>
      </c>
      <c r="E421" s="305">
        <f t="shared" si="463"/>
        <v>0</v>
      </c>
      <c r="F421" s="308">
        <f t="shared" si="463"/>
        <v>0</v>
      </c>
      <c r="G421" s="332">
        <f t="shared" si="464"/>
        <v>0</v>
      </c>
      <c r="H421" s="308">
        <f t="shared" si="460"/>
        <v>82566149.849999994</v>
      </c>
      <c r="I421" s="308">
        <f t="shared" si="460"/>
        <v>0</v>
      </c>
      <c r="J421" s="308">
        <f t="shared" si="460"/>
        <v>0</v>
      </c>
      <c r="K421" s="331">
        <f t="shared" si="465"/>
        <v>82566149.849999994</v>
      </c>
      <c r="L421" s="328">
        <f t="shared" si="461"/>
        <v>0</v>
      </c>
      <c r="M421" s="305">
        <f t="shared" si="461"/>
        <v>0</v>
      </c>
      <c r="N421" s="308">
        <f t="shared" si="461"/>
        <v>0</v>
      </c>
      <c r="O421" s="327">
        <f t="shared" si="466"/>
        <v>0</v>
      </c>
      <c r="P421" s="340">
        <f t="shared" si="462"/>
        <v>289851509.75</v>
      </c>
      <c r="Q421" s="341">
        <f t="shared" si="462"/>
        <v>11790534</v>
      </c>
      <c r="R421" s="341">
        <f t="shared" si="462"/>
        <v>13200000</v>
      </c>
      <c r="S421" s="342">
        <f t="shared" ref="S421:S436" si="468">SUM(P421:R421)</f>
        <v>314842043.75</v>
      </c>
      <c r="T421" s="321"/>
      <c r="U421" s="321"/>
      <c r="V421" s="251"/>
      <c r="W421" s="254"/>
      <c r="X421" s="254"/>
      <c r="Y421" s="254"/>
      <c r="Z421" s="254"/>
      <c r="AA421" s="254"/>
      <c r="AB421" s="254"/>
      <c r="AC421" s="254"/>
      <c r="AD421" s="254"/>
      <c r="AE421" s="254"/>
      <c r="AF421" s="254"/>
      <c r="AG421" s="254"/>
      <c r="AH421" s="254"/>
      <c r="AI421" s="254"/>
      <c r="AJ421" s="254"/>
      <c r="AK421" s="254"/>
      <c r="AL421" s="253"/>
    </row>
    <row r="422" spans="1:38" x14ac:dyDescent="0.25">
      <c r="A422" s="291">
        <v>4</v>
      </c>
      <c r="B422" s="286" t="s">
        <v>51</v>
      </c>
      <c r="C422" s="303" t="s">
        <v>148</v>
      </c>
      <c r="D422" s="328">
        <f t="shared" si="458"/>
        <v>0</v>
      </c>
      <c r="E422" s="305">
        <f t="shared" si="463"/>
        <v>0</v>
      </c>
      <c r="F422" s="308">
        <f t="shared" si="463"/>
        <v>0</v>
      </c>
      <c r="G422" s="332">
        <f t="shared" si="464"/>
        <v>0</v>
      </c>
      <c r="H422" s="308">
        <f t="shared" si="460"/>
        <v>0</v>
      </c>
      <c r="I422" s="308">
        <f t="shared" si="460"/>
        <v>0</v>
      </c>
      <c r="J422" s="308">
        <f t="shared" si="460"/>
        <v>0</v>
      </c>
      <c r="K422" s="331">
        <f t="shared" si="465"/>
        <v>0</v>
      </c>
      <c r="L422" s="328">
        <f t="shared" si="461"/>
        <v>0</v>
      </c>
      <c r="M422" s="305">
        <f t="shared" si="461"/>
        <v>0</v>
      </c>
      <c r="N422" s="308">
        <f t="shared" si="461"/>
        <v>0</v>
      </c>
      <c r="O422" s="327">
        <f t="shared" si="466"/>
        <v>0</v>
      </c>
      <c r="P422" s="340">
        <f t="shared" si="462"/>
        <v>28531000</v>
      </c>
      <c r="Q422" s="341">
        <f t="shared" si="462"/>
        <v>0</v>
      </c>
      <c r="R422" s="341">
        <f t="shared" si="462"/>
        <v>0</v>
      </c>
      <c r="S422" s="342">
        <f t="shared" si="468"/>
        <v>28531000</v>
      </c>
      <c r="T422" s="321"/>
      <c r="U422" s="321"/>
      <c r="V422" s="251"/>
      <c r="W422" s="254"/>
      <c r="X422" s="254"/>
      <c r="Y422" s="254"/>
      <c r="Z422" s="254"/>
      <c r="AA422" s="254"/>
      <c r="AB422" s="254"/>
      <c r="AC422" s="254"/>
      <c r="AD422" s="254"/>
      <c r="AE422" s="254"/>
      <c r="AF422" s="254"/>
      <c r="AG422" s="254"/>
      <c r="AH422" s="254"/>
      <c r="AI422" s="254"/>
      <c r="AJ422" s="254"/>
      <c r="AK422" s="254"/>
      <c r="AL422" s="253"/>
    </row>
    <row r="423" spans="1:38" x14ac:dyDescent="0.25">
      <c r="A423" s="291">
        <v>5</v>
      </c>
      <c r="B423" s="286" t="s">
        <v>58</v>
      </c>
      <c r="C423" s="303" t="s">
        <v>149</v>
      </c>
      <c r="D423" s="328">
        <f t="shared" si="458"/>
        <v>0</v>
      </c>
      <c r="E423" s="305">
        <f t="shared" si="463"/>
        <v>0</v>
      </c>
      <c r="F423" s="308">
        <f t="shared" si="463"/>
        <v>0</v>
      </c>
      <c r="G423" s="332">
        <f t="shared" si="464"/>
        <v>0</v>
      </c>
      <c r="H423" s="308">
        <f t="shared" si="460"/>
        <v>0</v>
      </c>
      <c r="I423" s="308">
        <f t="shared" si="460"/>
        <v>0</v>
      </c>
      <c r="J423" s="308">
        <f t="shared" si="460"/>
        <v>0</v>
      </c>
      <c r="K423" s="331">
        <f t="shared" si="465"/>
        <v>0</v>
      </c>
      <c r="L423" s="328">
        <f t="shared" si="461"/>
        <v>0</v>
      </c>
      <c r="M423" s="305">
        <f t="shared" si="461"/>
        <v>0</v>
      </c>
      <c r="N423" s="308">
        <f t="shared" si="461"/>
        <v>0</v>
      </c>
      <c r="O423" s="327">
        <f t="shared" si="466"/>
        <v>0</v>
      </c>
      <c r="P423" s="340">
        <f t="shared" si="462"/>
        <v>33781580</v>
      </c>
      <c r="Q423" s="341">
        <f t="shared" si="462"/>
        <v>0</v>
      </c>
      <c r="R423" s="341">
        <f t="shared" si="462"/>
        <v>0</v>
      </c>
      <c r="S423" s="342">
        <f t="shared" si="468"/>
        <v>33781580</v>
      </c>
      <c r="T423" s="321"/>
      <c r="U423" s="321"/>
      <c r="V423" s="251"/>
      <c r="W423" s="254"/>
      <c r="X423" s="254"/>
      <c r="Y423" s="254"/>
      <c r="Z423" s="254"/>
      <c r="AA423" s="254"/>
      <c r="AB423" s="254"/>
      <c r="AC423" s="254"/>
      <c r="AD423" s="254"/>
      <c r="AE423" s="254"/>
      <c r="AF423" s="254"/>
      <c r="AG423" s="254"/>
      <c r="AH423" s="254"/>
      <c r="AI423" s="254"/>
      <c r="AJ423" s="254"/>
      <c r="AK423" s="254"/>
      <c r="AL423" s="253"/>
    </row>
    <row r="424" spans="1:38" x14ac:dyDescent="0.25">
      <c r="A424" s="291">
        <v>6</v>
      </c>
      <c r="B424" s="286" t="s">
        <v>98</v>
      </c>
      <c r="C424" s="309" t="s">
        <v>150</v>
      </c>
      <c r="D424" s="328">
        <f t="shared" si="458"/>
        <v>0</v>
      </c>
      <c r="E424" s="305">
        <f t="shared" si="463"/>
        <v>0</v>
      </c>
      <c r="F424" s="308">
        <f t="shared" si="463"/>
        <v>0</v>
      </c>
      <c r="G424" s="332">
        <f t="shared" si="464"/>
        <v>0</v>
      </c>
      <c r="H424" s="308">
        <f t="shared" si="460"/>
        <v>0</v>
      </c>
      <c r="I424" s="308">
        <f t="shared" si="460"/>
        <v>0</v>
      </c>
      <c r="J424" s="308">
        <f t="shared" si="460"/>
        <v>0</v>
      </c>
      <c r="K424" s="331">
        <f t="shared" si="465"/>
        <v>0</v>
      </c>
      <c r="L424" s="328">
        <f t="shared" si="461"/>
        <v>0</v>
      </c>
      <c r="M424" s="305">
        <f t="shared" si="461"/>
        <v>0</v>
      </c>
      <c r="N424" s="308">
        <f t="shared" si="461"/>
        <v>0</v>
      </c>
      <c r="O424" s="327">
        <f t="shared" si="466"/>
        <v>0</v>
      </c>
      <c r="P424" s="340">
        <f t="shared" si="462"/>
        <v>0</v>
      </c>
      <c r="Q424" s="341">
        <f t="shared" si="462"/>
        <v>300000</v>
      </c>
      <c r="R424" s="341">
        <f t="shared" si="462"/>
        <v>0</v>
      </c>
      <c r="S424" s="342">
        <f t="shared" si="468"/>
        <v>300000</v>
      </c>
      <c r="T424" s="321"/>
      <c r="U424" s="321"/>
      <c r="V424" s="251"/>
      <c r="W424" s="254"/>
      <c r="X424" s="254"/>
      <c r="Y424" s="254"/>
      <c r="Z424" s="254"/>
      <c r="AA424" s="254"/>
      <c r="AB424" s="254"/>
      <c r="AC424" s="254"/>
      <c r="AD424" s="254"/>
      <c r="AE424" s="254"/>
      <c r="AF424" s="254"/>
      <c r="AG424" s="254"/>
      <c r="AH424" s="254"/>
      <c r="AI424" s="254"/>
      <c r="AJ424" s="254"/>
      <c r="AK424" s="254"/>
      <c r="AL424" s="253"/>
    </row>
    <row r="425" spans="1:38" x14ac:dyDescent="0.25">
      <c r="A425" s="292"/>
      <c r="B425" s="288" t="s">
        <v>59</v>
      </c>
      <c r="C425" s="310"/>
      <c r="D425" s="328">
        <f t="shared" si="458"/>
        <v>0</v>
      </c>
      <c r="E425" s="305">
        <f t="shared" si="463"/>
        <v>0</v>
      </c>
      <c r="F425" s="308">
        <f t="shared" si="463"/>
        <v>0</v>
      </c>
      <c r="G425" s="332">
        <f t="shared" si="464"/>
        <v>0</v>
      </c>
      <c r="H425" s="308">
        <f t="shared" si="460"/>
        <v>224967447.84999999</v>
      </c>
      <c r="I425" s="308">
        <f t="shared" si="460"/>
        <v>0</v>
      </c>
      <c r="J425" s="308">
        <f t="shared" si="460"/>
        <v>0</v>
      </c>
      <c r="K425" s="331">
        <f t="shared" si="465"/>
        <v>224967447.84999999</v>
      </c>
      <c r="L425" s="328">
        <f t="shared" si="461"/>
        <v>0</v>
      </c>
      <c r="M425" s="305">
        <f t="shared" si="461"/>
        <v>0</v>
      </c>
      <c r="N425" s="308">
        <f t="shared" si="461"/>
        <v>0</v>
      </c>
      <c r="O425" s="327">
        <f t="shared" si="466"/>
        <v>0</v>
      </c>
      <c r="P425" s="341">
        <f t="shared" si="462"/>
        <v>754518651.10000002</v>
      </c>
      <c r="Q425" s="341">
        <f t="shared" si="462"/>
        <v>13760634</v>
      </c>
      <c r="R425" s="341">
        <f t="shared" si="462"/>
        <v>135440000</v>
      </c>
      <c r="S425" s="342">
        <f t="shared" si="468"/>
        <v>903719285.10000002</v>
      </c>
      <c r="T425" s="321"/>
      <c r="U425" s="321"/>
      <c r="V425" s="251"/>
      <c r="W425" s="254"/>
      <c r="X425" s="254"/>
      <c r="Y425" s="254"/>
      <c r="Z425" s="254"/>
      <c r="AA425" s="254"/>
      <c r="AB425" s="254"/>
      <c r="AC425" s="254"/>
      <c r="AD425" s="254"/>
      <c r="AE425" s="254"/>
      <c r="AF425" s="254"/>
      <c r="AG425" s="254"/>
      <c r="AH425" s="254"/>
      <c r="AI425" s="254"/>
      <c r="AJ425" s="254"/>
      <c r="AK425" s="254"/>
      <c r="AL425" s="253"/>
    </row>
    <row r="426" spans="1:38" ht="23.25" x14ac:dyDescent="0.25">
      <c r="A426" s="291" t="s">
        <v>82</v>
      </c>
      <c r="B426" s="286" t="s">
        <v>62</v>
      </c>
      <c r="C426" s="303"/>
      <c r="D426" s="1192"/>
      <c r="E426" s="1193"/>
      <c r="F426" s="1193"/>
      <c r="G426" s="1194"/>
      <c r="H426" s="1192"/>
      <c r="I426" s="1193"/>
      <c r="J426" s="1193"/>
      <c r="K426" s="1194"/>
      <c r="L426" s="1192"/>
      <c r="M426" s="1193"/>
      <c r="N426" s="1193"/>
      <c r="O426" s="1195"/>
      <c r="P426" s="1196"/>
      <c r="Q426" s="1197"/>
      <c r="R426" s="1197"/>
      <c r="S426" s="1198"/>
      <c r="T426" s="321"/>
      <c r="U426" s="321"/>
      <c r="V426" s="251"/>
      <c r="W426" s="254"/>
      <c r="X426" s="254"/>
      <c r="Y426" s="254"/>
      <c r="Z426" s="254"/>
      <c r="AA426" s="254"/>
      <c r="AB426" s="254"/>
      <c r="AC426" s="254"/>
      <c r="AD426" s="254"/>
      <c r="AE426" s="254"/>
      <c r="AF426" s="254"/>
      <c r="AG426" s="254"/>
      <c r="AH426" s="254"/>
      <c r="AI426" s="254"/>
      <c r="AJ426" s="254"/>
      <c r="AK426" s="254"/>
      <c r="AL426" s="253"/>
    </row>
    <row r="427" spans="1:38" x14ac:dyDescent="0.25">
      <c r="A427" s="291">
        <v>7</v>
      </c>
      <c r="B427" s="286" t="s">
        <v>64</v>
      </c>
      <c r="C427" s="303" t="s">
        <v>151</v>
      </c>
      <c r="D427" s="328">
        <f t="shared" ref="D427:F431" si="469">S381</f>
        <v>0</v>
      </c>
      <c r="E427" s="305">
        <f t="shared" si="469"/>
        <v>0</v>
      </c>
      <c r="F427" s="308">
        <f t="shared" si="469"/>
        <v>0</v>
      </c>
      <c r="G427" s="332">
        <f t="shared" si="464"/>
        <v>0</v>
      </c>
      <c r="H427" s="308">
        <f t="shared" ref="H427:J431" si="470">P285</f>
        <v>0</v>
      </c>
      <c r="I427" s="308">
        <f t="shared" si="470"/>
        <v>0</v>
      </c>
      <c r="J427" s="308">
        <f t="shared" si="470"/>
        <v>0</v>
      </c>
      <c r="K427" s="331">
        <f t="shared" si="465"/>
        <v>0</v>
      </c>
      <c r="L427" s="328">
        <f t="shared" ref="L427:N431" si="471">S357</f>
        <v>0</v>
      </c>
      <c r="M427" s="305">
        <f t="shared" si="471"/>
        <v>0</v>
      </c>
      <c r="N427" s="308">
        <f t="shared" si="471"/>
        <v>0</v>
      </c>
      <c r="O427" s="327">
        <f t="shared" si="466"/>
        <v>0</v>
      </c>
      <c r="P427" s="340">
        <f t="shared" ref="P427:R431" si="472">D404+H404+L404+D427+H427+L427</f>
        <v>0</v>
      </c>
      <c r="Q427" s="341">
        <f t="shared" si="472"/>
        <v>35023513.549999997</v>
      </c>
      <c r="R427" s="341">
        <f t="shared" si="472"/>
        <v>0</v>
      </c>
      <c r="S427" s="342">
        <f t="shared" si="468"/>
        <v>35023513.549999997</v>
      </c>
      <c r="T427" s="321"/>
      <c r="U427" s="321"/>
      <c r="V427" s="251"/>
      <c r="W427" s="254"/>
      <c r="X427" s="254"/>
      <c r="Y427" s="254"/>
      <c r="Z427" s="254"/>
      <c r="AA427" s="254"/>
      <c r="AB427" s="254"/>
      <c r="AC427" s="254"/>
      <c r="AD427" s="254"/>
      <c r="AE427" s="254"/>
      <c r="AF427" s="254"/>
      <c r="AG427" s="254"/>
      <c r="AH427" s="254"/>
      <c r="AI427" s="254"/>
      <c r="AJ427" s="254"/>
      <c r="AK427" s="254"/>
      <c r="AL427" s="253"/>
    </row>
    <row r="428" spans="1:38" x14ac:dyDescent="0.25">
      <c r="A428" s="291">
        <v>8</v>
      </c>
      <c r="B428" s="286" t="s">
        <v>65</v>
      </c>
      <c r="C428" s="303" t="s">
        <v>152</v>
      </c>
      <c r="D428" s="328">
        <f t="shared" si="469"/>
        <v>0</v>
      </c>
      <c r="E428" s="305">
        <f t="shared" si="469"/>
        <v>0</v>
      </c>
      <c r="F428" s="308">
        <f t="shared" si="469"/>
        <v>0</v>
      </c>
      <c r="G428" s="332">
        <f t="shared" si="464"/>
        <v>0</v>
      </c>
      <c r="H428" s="308">
        <f t="shared" si="470"/>
        <v>0</v>
      </c>
      <c r="I428" s="308">
        <f t="shared" si="470"/>
        <v>0</v>
      </c>
      <c r="J428" s="308">
        <f t="shared" si="470"/>
        <v>0</v>
      </c>
      <c r="K428" s="331">
        <f t="shared" si="465"/>
        <v>0</v>
      </c>
      <c r="L428" s="328">
        <f t="shared" si="471"/>
        <v>0</v>
      </c>
      <c r="M428" s="305">
        <f t="shared" si="471"/>
        <v>0</v>
      </c>
      <c r="N428" s="308">
        <f t="shared" si="471"/>
        <v>0</v>
      </c>
      <c r="O428" s="327">
        <f t="shared" si="466"/>
        <v>0</v>
      </c>
      <c r="P428" s="340">
        <f t="shared" si="472"/>
        <v>0</v>
      </c>
      <c r="Q428" s="341">
        <f t="shared" si="472"/>
        <v>2968582</v>
      </c>
      <c r="R428" s="341">
        <f t="shared" si="472"/>
        <v>0</v>
      </c>
      <c r="S428" s="342">
        <f t="shared" si="468"/>
        <v>2968582</v>
      </c>
      <c r="T428" s="321"/>
      <c r="U428" s="321"/>
      <c r="V428" s="251"/>
      <c r="W428" s="254"/>
      <c r="X428" s="254"/>
      <c r="Y428" s="254"/>
      <c r="Z428" s="254"/>
      <c r="AA428" s="254"/>
      <c r="AB428" s="254"/>
      <c r="AC428" s="254"/>
      <c r="AD428" s="254"/>
      <c r="AE428" s="254"/>
      <c r="AF428" s="254"/>
      <c r="AG428" s="254"/>
      <c r="AH428" s="254"/>
      <c r="AI428" s="254"/>
      <c r="AJ428" s="254"/>
      <c r="AK428" s="254"/>
      <c r="AL428" s="253"/>
    </row>
    <row r="429" spans="1:38" x14ac:dyDescent="0.25">
      <c r="A429" s="291">
        <v>9</v>
      </c>
      <c r="B429" s="286" t="s">
        <v>66</v>
      </c>
      <c r="C429" s="303" t="s">
        <v>153</v>
      </c>
      <c r="D429" s="328">
        <f t="shared" si="469"/>
        <v>0</v>
      </c>
      <c r="E429" s="305">
        <f t="shared" si="469"/>
        <v>0</v>
      </c>
      <c r="F429" s="308">
        <f t="shared" si="469"/>
        <v>0</v>
      </c>
      <c r="G429" s="332">
        <f t="shared" si="464"/>
        <v>0</v>
      </c>
      <c r="H429" s="308">
        <f t="shared" si="470"/>
        <v>0</v>
      </c>
      <c r="I429" s="308">
        <f t="shared" si="470"/>
        <v>0</v>
      </c>
      <c r="J429" s="308">
        <f t="shared" si="470"/>
        <v>0</v>
      </c>
      <c r="K429" s="331">
        <f t="shared" si="465"/>
        <v>0</v>
      </c>
      <c r="L429" s="328">
        <f t="shared" si="471"/>
        <v>0</v>
      </c>
      <c r="M429" s="305">
        <f t="shared" si="471"/>
        <v>0</v>
      </c>
      <c r="N429" s="308">
        <f t="shared" si="471"/>
        <v>0</v>
      </c>
      <c r="O429" s="327">
        <f t="shared" si="466"/>
        <v>0</v>
      </c>
      <c r="P429" s="340">
        <f t="shared" si="472"/>
        <v>5000000</v>
      </c>
      <c r="Q429" s="341">
        <f t="shared" si="472"/>
        <v>0</v>
      </c>
      <c r="R429" s="341">
        <f t="shared" si="472"/>
        <v>0</v>
      </c>
      <c r="S429" s="342">
        <f t="shared" si="468"/>
        <v>5000000</v>
      </c>
      <c r="T429" s="321"/>
      <c r="U429" s="321"/>
      <c r="V429" s="251"/>
      <c r="W429" s="254"/>
      <c r="X429" s="254"/>
      <c r="Y429" s="254"/>
      <c r="Z429" s="254"/>
      <c r="AA429" s="254"/>
      <c r="AB429" s="254"/>
      <c r="AC429" s="254"/>
      <c r="AD429" s="254"/>
      <c r="AE429" s="254"/>
      <c r="AF429" s="254"/>
      <c r="AG429" s="254"/>
      <c r="AH429" s="254"/>
      <c r="AI429" s="254"/>
      <c r="AJ429" s="254"/>
      <c r="AK429" s="254"/>
      <c r="AL429" s="253"/>
    </row>
    <row r="430" spans="1:38" x14ac:dyDescent="0.25">
      <c r="A430" s="291">
        <v>10</v>
      </c>
      <c r="B430" s="286" t="s">
        <v>15</v>
      </c>
      <c r="C430" s="303" t="s">
        <v>150</v>
      </c>
      <c r="D430" s="328">
        <f t="shared" si="469"/>
        <v>0</v>
      </c>
      <c r="E430" s="305">
        <f t="shared" si="469"/>
        <v>0</v>
      </c>
      <c r="F430" s="308">
        <f t="shared" si="469"/>
        <v>0</v>
      </c>
      <c r="G430" s="332">
        <f t="shared" si="464"/>
        <v>0</v>
      </c>
      <c r="H430" s="308">
        <f t="shared" si="470"/>
        <v>0</v>
      </c>
      <c r="I430" s="308">
        <f t="shared" si="470"/>
        <v>0</v>
      </c>
      <c r="J430" s="308">
        <f t="shared" si="470"/>
        <v>0</v>
      </c>
      <c r="K430" s="331">
        <f t="shared" si="465"/>
        <v>0</v>
      </c>
      <c r="L430" s="328">
        <f t="shared" si="471"/>
        <v>0</v>
      </c>
      <c r="M430" s="305">
        <f t="shared" si="471"/>
        <v>0</v>
      </c>
      <c r="N430" s="308">
        <f t="shared" si="471"/>
        <v>0</v>
      </c>
      <c r="O430" s="327">
        <f t="shared" si="466"/>
        <v>0</v>
      </c>
      <c r="P430" s="340">
        <f t="shared" si="472"/>
        <v>14528000</v>
      </c>
      <c r="Q430" s="341">
        <f>E407+I407+M407+E430+I430+M430</f>
        <v>100702739</v>
      </c>
      <c r="R430" s="341">
        <f t="shared" si="472"/>
        <v>0</v>
      </c>
      <c r="S430" s="342">
        <f t="shared" si="468"/>
        <v>115230739</v>
      </c>
      <c r="T430" s="321"/>
      <c r="U430" s="321"/>
      <c r="V430" s="251"/>
      <c r="W430" s="254"/>
      <c r="X430" s="254"/>
      <c r="Y430" s="254"/>
      <c r="Z430" s="254"/>
      <c r="AA430" s="254"/>
      <c r="AB430" s="254"/>
      <c r="AC430" s="254"/>
      <c r="AD430" s="254"/>
      <c r="AE430" s="254"/>
      <c r="AF430" s="254"/>
      <c r="AG430" s="254"/>
      <c r="AH430" s="254"/>
      <c r="AI430" s="254"/>
      <c r="AJ430" s="254"/>
      <c r="AK430" s="254"/>
      <c r="AL430" s="253"/>
    </row>
    <row r="431" spans="1:38" x14ac:dyDescent="0.25">
      <c r="A431" s="292"/>
      <c r="B431" s="288" t="s">
        <v>67</v>
      </c>
      <c r="C431" s="310"/>
      <c r="D431" s="328">
        <f t="shared" si="469"/>
        <v>0</v>
      </c>
      <c r="E431" s="305">
        <f t="shared" si="469"/>
        <v>0</v>
      </c>
      <c r="F431" s="308">
        <f t="shared" si="469"/>
        <v>0</v>
      </c>
      <c r="G431" s="332">
        <f t="shared" si="464"/>
        <v>0</v>
      </c>
      <c r="H431" s="308">
        <f t="shared" si="470"/>
        <v>0</v>
      </c>
      <c r="I431" s="308">
        <f t="shared" si="470"/>
        <v>0</v>
      </c>
      <c r="J431" s="308">
        <f t="shared" si="470"/>
        <v>0</v>
      </c>
      <c r="K431" s="331">
        <f t="shared" si="465"/>
        <v>0</v>
      </c>
      <c r="L431" s="328">
        <f t="shared" si="471"/>
        <v>0</v>
      </c>
      <c r="M431" s="305">
        <f t="shared" si="471"/>
        <v>0</v>
      </c>
      <c r="N431" s="308">
        <f t="shared" si="471"/>
        <v>0</v>
      </c>
      <c r="O431" s="327">
        <f t="shared" si="466"/>
        <v>0</v>
      </c>
      <c r="P431" s="340">
        <f t="shared" si="472"/>
        <v>19528000</v>
      </c>
      <c r="Q431" s="341">
        <f t="shared" si="472"/>
        <v>138694834.55000001</v>
      </c>
      <c r="R431" s="341">
        <f t="shared" si="472"/>
        <v>0</v>
      </c>
      <c r="S431" s="342">
        <f t="shared" si="468"/>
        <v>158222834.55000001</v>
      </c>
      <c r="T431" s="321"/>
      <c r="U431" s="321"/>
      <c r="V431" s="251"/>
      <c r="W431" s="254"/>
      <c r="X431" s="254"/>
      <c r="Y431" s="254"/>
      <c r="Z431" s="254"/>
      <c r="AA431" s="254"/>
      <c r="AB431" s="254"/>
      <c r="AC431" s="254"/>
      <c r="AD431" s="254"/>
      <c r="AE431" s="254"/>
      <c r="AF431" s="254"/>
      <c r="AG431" s="254"/>
      <c r="AH431" s="254"/>
      <c r="AI431" s="254"/>
      <c r="AJ431" s="254"/>
      <c r="AK431" s="254"/>
      <c r="AL431" s="253"/>
    </row>
    <row r="432" spans="1:38" ht="23.25" x14ac:dyDescent="0.25">
      <c r="A432" s="291" t="s">
        <v>83</v>
      </c>
      <c r="B432" s="286" t="s">
        <v>84</v>
      </c>
      <c r="C432" s="302"/>
      <c r="D432" s="1192"/>
      <c r="E432" s="1193"/>
      <c r="F432" s="1193"/>
      <c r="G432" s="1194"/>
      <c r="H432" s="1192"/>
      <c r="I432" s="1193"/>
      <c r="J432" s="1193"/>
      <c r="K432" s="1194"/>
      <c r="L432" s="1192"/>
      <c r="M432" s="1193"/>
      <c r="N432" s="1193"/>
      <c r="O432" s="1195"/>
      <c r="P432" s="1196"/>
      <c r="Q432" s="1197"/>
      <c r="R432" s="1197"/>
      <c r="S432" s="1198"/>
      <c r="T432" s="321"/>
      <c r="U432" s="321"/>
      <c r="V432" s="251"/>
      <c r="W432" s="254"/>
      <c r="X432" s="254"/>
      <c r="Y432" s="254"/>
      <c r="Z432" s="254"/>
      <c r="AA432" s="254"/>
      <c r="AB432" s="254"/>
      <c r="AC432" s="254"/>
      <c r="AD432" s="254"/>
      <c r="AE432" s="254"/>
      <c r="AF432" s="254"/>
      <c r="AG432" s="254"/>
      <c r="AH432" s="254"/>
      <c r="AI432" s="254"/>
      <c r="AJ432" s="254"/>
      <c r="AK432" s="254"/>
      <c r="AL432" s="253"/>
    </row>
    <row r="433" spans="1:66" x14ac:dyDescent="0.25">
      <c r="A433" s="291">
        <v>11</v>
      </c>
      <c r="B433" s="286" t="s">
        <v>162</v>
      </c>
      <c r="C433" s="303" t="s">
        <v>140</v>
      </c>
      <c r="D433" s="328">
        <f t="shared" ref="D433:F437" si="473">S387</f>
        <v>0</v>
      </c>
      <c r="E433" s="305">
        <f t="shared" si="473"/>
        <v>0</v>
      </c>
      <c r="F433" s="308">
        <f t="shared" si="473"/>
        <v>0</v>
      </c>
      <c r="G433" s="332">
        <f t="shared" si="464"/>
        <v>0</v>
      </c>
      <c r="H433" s="308">
        <f t="shared" ref="H433:J437" si="474">P291</f>
        <v>0</v>
      </c>
      <c r="I433" s="308">
        <f t="shared" si="474"/>
        <v>0</v>
      </c>
      <c r="J433" s="308">
        <f t="shared" si="474"/>
        <v>0</v>
      </c>
      <c r="K433" s="331">
        <f t="shared" si="465"/>
        <v>0</v>
      </c>
      <c r="L433" s="328">
        <f t="shared" ref="L433:N437" si="475">S363</f>
        <v>0</v>
      </c>
      <c r="M433" s="305">
        <f t="shared" si="475"/>
        <v>0</v>
      </c>
      <c r="N433" s="308">
        <f t="shared" si="475"/>
        <v>0</v>
      </c>
      <c r="O433" s="327">
        <f t="shared" si="466"/>
        <v>0</v>
      </c>
      <c r="P433" s="340">
        <f t="shared" ref="P433:R437" si="476">D410+H410+L410+D433+H433+L433</f>
        <v>0</v>
      </c>
      <c r="Q433" s="341">
        <f t="shared" si="476"/>
        <v>0</v>
      </c>
      <c r="R433" s="341">
        <f t="shared" si="476"/>
        <v>0</v>
      </c>
      <c r="S433" s="342">
        <f t="shared" si="468"/>
        <v>0</v>
      </c>
      <c r="T433" s="321"/>
      <c r="U433" s="321"/>
      <c r="V433" s="251"/>
      <c r="W433" s="254"/>
      <c r="X433" s="254"/>
      <c r="Y433" s="254"/>
      <c r="Z433" s="254"/>
      <c r="AA433" s="254"/>
      <c r="AB433" s="254"/>
      <c r="AC433" s="254"/>
      <c r="AD433" s="254"/>
      <c r="AE433" s="254"/>
      <c r="AF433" s="254"/>
      <c r="AG433" s="254"/>
      <c r="AH433" s="254"/>
      <c r="AI433" s="254"/>
      <c r="AJ433" s="254"/>
      <c r="AK433" s="254"/>
      <c r="AL433" s="253"/>
    </row>
    <row r="434" spans="1:66" x14ac:dyDescent="0.25">
      <c r="A434" s="291">
        <v>12</v>
      </c>
      <c r="B434" s="286" t="s">
        <v>76</v>
      </c>
      <c r="C434" s="303" t="s">
        <v>141</v>
      </c>
      <c r="D434" s="328">
        <f t="shared" si="473"/>
        <v>0</v>
      </c>
      <c r="E434" s="305">
        <f t="shared" si="473"/>
        <v>0</v>
      </c>
      <c r="F434" s="308">
        <f t="shared" si="473"/>
        <v>0</v>
      </c>
      <c r="G434" s="332">
        <f t="shared" si="464"/>
        <v>0</v>
      </c>
      <c r="H434" s="308">
        <f t="shared" si="474"/>
        <v>0</v>
      </c>
      <c r="I434" s="308">
        <f t="shared" si="474"/>
        <v>0</v>
      </c>
      <c r="J434" s="308">
        <f t="shared" si="474"/>
        <v>0</v>
      </c>
      <c r="K434" s="331">
        <f t="shared" si="465"/>
        <v>0</v>
      </c>
      <c r="L434" s="328">
        <f t="shared" si="475"/>
        <v>0</v>
      </c>
      <c r="M434" s="305">
        <f t="shared" si="475"/>
        <v>0</v>
      </c>
      <c r="N434" s="308">
        <f t="shared" si="475"/>
        <v>0</v>
      </c>
      <c r="O434" s="327">
        <f t="shared" si="466"/>
        <v>0</v>
      </c>
      <c r="P434" s="340">
        <f t="shared" si="476"/>
        <v>0</v>
      </c>
      <c r="Q434" s="341">
        <f t="shared" si="476"/>
        <v>0</v>
      </c>
      <c r="R434" s="341">
        <f t="shared" si="476"/>
        <v>0</v>
      </c>
      <c r="S434" s="342">
        <f t="shared" si="468"/>
        <v>0</v>
      </c>
      <c r="T434" s="321"/>
      <c r="U434" s="321"/>
      <c r="V434" s="251"/>
      <c r="W434" s="254"/>
      <c r="X434" s="254"/>
      <c r="Y434" s="254"/>
      <c r="Z434" s="254"/>
      <c r="AA434" s="254"/>
      <c r="AB434" s="254"/>
      <c r="AC434" s="254"/>
      <c r="AD434" s="254"/>
      <c r="AE434" s="254"/>
      <c r="AF434" s="254"/>
      <c r="AG434" s="254"/>
      <c r="AH434" s="254"/>
      <c r="AI434" s="254"/>
      <c r="AJ434" s="254"/>
      <c r="AK434" s="254"/>
      <c r="AL434" s="253"/>
    </row>
    <row r="435" spans="1:66" ht="23.25" x14ac:dyDescent="0.25">
      <c r="A435" s="291">
        <v>13</v>
      </c>
      <c r="B435" s="286" t="s">
        <v>156</v>
      </c>
      <c r="C435" s="309" t="s">
        <v>143</v>
      </c>
      <c r="D435" s="328">
        <f t="shared" si="473"/>
        <v>0</v>
      </c>
      <c r="E435" s="305">
        <f t="shared" si="473"/>
        <v>0</v>
      </c>
      <c r="F435" s="308">
        <f t="shared" si="473"/>
        <v>0</v>
      </c>
      <c r="G435" s="332">
        <f t="shared" si="464"/>
        <v>0</v>
      </c>
      <c r="H435" s="308">
        <f t="shared" si="474"/>
        <v>0</v>
      </c>
      <c r="I435" s="308">
        <f t="shared" si="474"/>
        <v>0</v>
      </c>
      <c r="J435" s="308">
        <f t="shared" si="474"/>
        <v>0</v>
      </c>
      <c r="K435" s="331">
        <f t="shared" si="465"/>
        <v>0</v>
      </c>
      <c r="L435" s="328">
        <f t="shared" si="475"/>
        <v>0</v>
      </c>
      <c r="M435" s="305">
        <f t="shared" si="475"/>
        <v>0</v>
      </c>
      <c r="N435" s="308">
        <f t="shared" si="475"/>
        <v>0</v>
      </c>
      <c r="O435" s="327">
        <f t="shared" si="466"/>
        <v>0</v>
      </c>
      <c r="P435" s="340">
        <f t="shared" si="476"/>
        <v>19917000</v>
      </c>
      <c r="Q435" s="341">
        <f t="shared" si="476"/>
        <v>0</v>
      </c>
      <c r="R435" s="341">
        <f t="shared" si="476"/>
        <v>0</v>
      </c>
      <c r="S435" s="342">
        <f t="shared" si="468"/>
        <v>19917000</v>
      </c>
      <c r="T435" s="329"/>
      <c r="U435" s="329"/>
      <c r="V435" s="237"/>
      <c r="AS435" s="244"/>
      <c r="AT435" s="242"/>
      <c r="AU435" s="252"/>
      <c r="AV435" s="255"/>
      <c r="AW435" s="255"/>
      <c r="AX435" s="256"/>
      <c r="AY435" s="254"/>
      <c r="AZ435" s="254"/>
      <c r="BA435" s="254"/>
      <c r="BB435" s="254"/>
      <c r="BC435" s="254"/>
      <c r="BD435" s="254"/>
      <c r="BE435" s="254"/>
      <c r="BF435" s="254"/>
      <c r="BG435" s="254"/>
      <c r="BH435" s="254"/>
      <c r="BI435" s="254"/>
      <c r="BJ435" s="254"/>
      <c r="BK435" s="254"/>
      <c r="BL435" s="254"/>
      <c r="BM435" s="254"/>
      <c r="BN435" s="253"/>
    </row>
    <row r="436" spans="1:66" ht="22.5" x14ac:dyDescent="0.25">
      <c r="A436" s="292"/>
      <c r="B436" s="288" t="s">
        <v>96</v>
      </c>
      <c r="C436" s="315"/>
      <c r="D436" s="328">
        <f t="shared" si="473"/>
        <v>0</v>
      </c>
      <c r="E436" s="305">
        <f t="shared" si="473"/>
        <v>0</v>
      </c>
      <c r="F436" s="308">
        <f t="shared" si="473"/>
        <v>0</v>
      </c>
      <c r="G436" s="332">
        <f t="shared" si="464"/>
        <v>0</v>
      </c>
      <c r="H436" s="308">
        <f t="shared" si="474"/>
        <v>0</v>
      </c>
      <c r="I436" s="308">
        <f t="shared" si="474"/>
        <v>0</v>
      </c>
      <c r="J436" s="308">
        <f t="shared" si="474"/>
        <v>0</v>
      </c>
      <c r="K436" s="331">
        <f t="shared" si="465"/>
        <v>0</v>
      </c>
      <c r="L436" s="328">
        <f t="shared" si="475"/>
        <v>0</v>
      </c>
      <c r="M436" s="305">
        <f t="shared" si="475"/>
        <v>0</v>
      </c>
      <c r="N436" s="308">
        <f t="shared" si="475"/>
        <v>0</v>
      </c>
      <c r="O436" s="327">
        <f t="shared" si="466"/>
        <v>0</v>
      </c>
      <c r="P436" s="340">
        <f t="shared" si="476"/>
        <v>19917000</v>
      </c>
      <c r="Q436" s="341">
        <f t="shared" si="476"/>
        <v>0</v>
      </c>
      <c r="R436" s="341">
        <f t="shared" si="476"/>
        <v>0</v>
      </c>
      <c r="S436" s="342">
        <f t="shared" si="468"/>
        <v>19917000</v>
      </c>
      <c r="T436" s="329"/>
      <c r="U436" s="329"/>
      <c r="V436" s="237"/>
      <c r="AS436" s="244"/>
      <c r="AT436" s="242"/>
      <c r="AU436" s="252"/>
      <c r="AV436" s="255"/>
      <c r="AW436" s="255"/>
      <c r="AX436" s="256"/>
      <c r="AY436" s="254"/>
      <c r="AZ436" s="254"/>
      <c r="BA436" s="254"/>
      <c r="BB436" s="254"/>
      <c r="BC436" s="254"/>
      <c r="BD436" s="254"/>
      <c r="BE436" s="254"/>
      <c r="BF436" s="254"/>
      <c r="BG436" s="254"/>
      <c r="BH436" s="254"/>
      <c r="BI436" s="254"/>
      <c r="BJ436" s="254"/>
      <c r="BK436" s="254"/>
      <c r="BL436" s="254"/>
      <c r="BM436" s="254"/>
      <c r="BN436" s="253"/>
    </row>
    <row r="437" spans="1:66" ht="23.25" thickBot="1" x14ac:dyDescent="0.3">
      <c r="A437" s="292"/>
      <c r="B437" s="288" t="s">
        <v>103</v>
      </c>
      <c r="C437" s="315"/>
      <c r="D437" s="334">
        <f t="shared" si="473"/>
        <v>0</v>
      </c>
      <c r="E437" s="335">
        <f t="shared" si="473"/>
        <v>0</v>
      </c>
      <c r="F437" s="336">
        <f t="shared" si="473"/>
        <v>0</v>
      </c>
      <c r="G437" s="337">
        <f t="shared" si="464"/>
        <v>0</v>
      </c>
      <c r="H437" s="336">
        <f t="shared" si="474"/>
        <v>224967447.84999999</v>
      </c>
      <c r="I437" s="336">
        <f t="shared" si="474"/>
        <v>0</v>
      </c>
      <c r="J437" s="336">
        <f t="shared" si="474"/>
        <v>0</v>
      </c>
      <c r="K437" s="333">
        <f t="shared" si="465"/>
        <v>224967447.84999999</v>
      </c>
      <c r="L437" s="334">
        <f t="shared" si="475"/>
        <v>0</v>
      </c>
      <c r="M437" s="335">
        <f t="shared" si="475"/>
        <v>0</v>
      </c>
      <c r="N437" s="336">
        <f t="shared" si="475"/>
        <v>0</v>
      </c>
      <c r="O437" s="338">
        <f t="shared" si="466"/>
        <v>0</v>
      </c>
      <c r="P437" s="343">
        <f>D414+H414+L414+D437+H437+L437</f>
        <v>793963651.10000002</v>
      </c>
      <c r="Q437" s="344">
        <f t="shared" si="476"/>
        <v>152455468.55000001</v>
      </c>
      <c r="R437" s="344">
        <f t="shared" si="476"/>
        <v>135440000</v>
      </c>
      <c r="S437" s="345">
        <f>SUM(P437:R437)</f>
        <v>1081859119.6500001</v>
      </c>
      <c r="T437" s="329"/>
      <c r="U437" s="329"/>
      <c r="V437" s="237"/>
      <c r="AS437" s="244"/>
      <c r="AT437" s="242"/>
      <c r="AU437" s="252"/>
      <c r="AV437" s="255"/>
      <c r="AW437" s="255"/>
      <c r="AX437" s="256"/>
      <c r="AY437" s="254"/>
      <c r="AZ437" s="254"/>
      <c r="BA437" s="254"/>
      <c r="BB437" s="254"/>
      <c r="BC437" s="254"/>
      <c r="BD437" s="254"/>
      <c r="BE437" s="254"/>
      <c r="BF437" s="254"/>
      <c r="BG437" s="254"/>
      <c r="BH437" s="254"/>
      <c r="BI437" s="254"/>
      <c r="BJ437" s="254"/>
      <c r="BK437" s="254"/>
      <c r="BL437" s="254"/>
      <c r="BM437" s="254"/>
      <c r="BN437" s="253"/>
    </row>
  </sheetData>
  <mergeCells count="549">
    <mergeCell ref="A2:Q2"/>
    <mergeCell ref="A4:J4"/>
    <mergeCell ref="A6:J6"/>
    <mergeCell ref="A1:U1"/>
    <mergeCell ref="A3:U3"/>
    <mergeCell ref="A5:U5"/>
    <mergeCell ref="A7:U7"/>
    <mergeCell ref="C224:C225"/>
    <mergeCell ref="C248:C249"/>
    <mergeCell ref="S228:U228"/>
    <mergeCell ref="D236:F236"/>
    <mergeCell ref="G236:I236"/>
    <mergeCell ref="J236:L236"/>
    <mergeCell ref="M236:O236"/>
    <mergeCell ref="P236:R236"/>
    <mergeCell ref="S236:U236"/>
    <mergeCell ref="D224:U224"/>
    <mergeCell ref="D225:F225"/>
    <mergeCell ref="G225:I225"/>
    <mergeCell ref="J225:L225"/>
    <mergeCell ref="M225:O225"/>
    <mergeCell ref="P225:R225"/>
    <mergeCell ref="D226:F226"/>
    <mergeCell ref="G226:I226"/>
    <mergeCell ref="C272:C273"/>
    <mergeCell ref="C296:C297"/>
    <mergeCell ref="C320:C321"/>
    <mergeCell ref="C344:C345"/>
    <mergeCell ref="C368:C369"/>
    <mergeCell ref="C8:C9"/>
    <mergeCell ref="C32:C33"/>
    <mergeCell ref="C56:C57"/>
    <mergeCell ref="C80:C81"/>
    <mergeCell ref="C104:C105"/>
    <mergeCell ref="C128:C129"/>
    <mergeCell ref="C152:C153"/>
    <mergeCell ref="C176:C177"/>
    <mergeCell ref="C200:C201"/>
    <mergeCell ref="D432:G432"/>
    <mergeCell ref="H432:K432"/>
    <mergeCell ref="L432:O432"/>
    <mergeCell ref="P432:S432"/>
    <mergeCell ref="D36:F36"/>
    <mergeCell ref="G60:I60"/>
    <mergeCell ref="J84:L84"/>
    <mergeCell ref="M108:O108"/>
    <mergeCell ref="M156:O156"/>
    <mergeCell ref="M204:O204"/>
    <mergeCell ref="M228:O228"/>
    <mergeCell ref="D308:F308"/>
    <mergeCell ref="G308:I308"/>
    <mergeCell ref="J308:L308"/>
    <mergeCell ref="M308:O308"/>
    <mergeCell ref="D314:F314"/>
    <mergeCell ref="G314:I314"/>
    <mergeCell ref="J314:L314"/>
    <mergeCell ref="M314:O314"/>
    <mergeCell ref="D356:F356"/>
    <mergeCell ref="D409:G409"/>
    <mergeCell ref="H409:K409"/>
    <mergeCell ref="L409:O409"/>
    <mergeCell ref="D418:G418"/>
    <mergeCell ref="H418:K418"/>
    <mergeCell ref="L418:O418"/>
    <mergeCell ref="P418:S418"/>
    <mergeCell ref="D426:G426"/>
    <mergeCell ref="H426:K426"/>
    <mergeCell ref="L426:O426"/>
    <mergeCell ref="P426:S426"/>
    <mergeCell ref="S225:U226"/>
    <mergeCell ref="P273:R274"/>
    <mergeCell ref="G298:I298"/>
    <mergeCell ref="P297:R298"/>
    <mergeCell ref="S321:U322"/>
    <mergeCell ref="S369:U370"/>
    <mergeCell ref="S345:U346"/>
    <mergeCell ref="D242:F242"/>
    <mergeCell ref="G242:I242"/>
    <mergeCell ref="J242:L242"/>
    <mergeCell ref="M242:O242"/>
    <mergeCell ref="P242:R242"/>
    <mergeCell ref="S242:U242"/>
    <mergeCell ref="D228:F228"/>
    <mergeCell ref="G228:I228"/>
    <mergeCell ref="J228:L228"/>
    <mergeCell ref="P228:R228"/>
    <mergeCell ref="J226:L226"/>
    <mergeCell ref="M226:O226"/>
    <mergeCell ref="P226:R226"/>
    <mergeCell ref="D212:F212"/>
    <mergeCell ref="G212:I212"/>
    <mergeCell ref="J212:L212"/>
    <mergeCell ref="M212:O212"/>
    <mergeCell ref="P212:R212"/>
    <mergeCell ref="S212:U212"/>
    <mergeCell ref="D218:F218"/>
    <mergeCell ref="G218:I218"/>
    <mergeCell ref="J218:L218"/>
    <mergeCell ref="M218:O218"/>
    <mergeCell ref="P218:R218"/>
    <mergeCell ref="S218:U218"/>
    <mergeCell ref="D202:F202"/>
    <mergeCell ref="G202:I202"/>
    <mergeCell ref="J202:L202"/>
    <mergeCell ref="M202:O202"/>
    <mergeCell ref="P202:R202"/>
    <mergeCell ref="S202:U202"/>
    <mergeCell ref="D204:F204"/>
    <mergeCell ref="G204:I204"/>
    <mergeCell ref="J204:L204"/>
    <mergeCell ref="P204:R204"/>
    <mergeCell ref="S204:U204"/>
    <mergeCell ref="D194:F194"/>
    <mergeCell ref="G194:I194"/>
    <mergeCell ref="J194:L194"/>
    <mergeCell ref="M194:O194"/>
    <mergeCell ref="P194:R194"/>
    <mergeCell ref="S194:U194"/>
    <mergeCell ref="D200:U200"/>
    <mergeCell ref="D201:F201"/>
    <mergeCell ref="G201:I201"/>
    <mergeCell ref="J201:L201"/>
    <mergeCell ref="M201:O201"/>
    <mergeCell ref="P201:R201"/>
    <mergeCell ref="S201:U201"/>
    <mergeCell ref="M178:O178"/>
    <mergeCell ref="P178:R178"/>
    <mergeCell ref="S178:U178"/>
    <mergeCell ref="D180:F180"/>
    <mergeCell ref="G180:I180"/>
    <mergeCell ref="J180:L180"/>
    <mergeCell ref="P180:R180"/>
    <mergeCell ref="S180:U180"/>
    <mergeCell ref="D188:F188"/>
    <mergeCell ref="G188:I188"/>
    <mergeCell ref="J188:L188"/>
    <mergeCell ref="M188:O188"/>
    <mergeCell ref="P188:R188"/>
    <mergeCell ref="S188:U188"/>
    <mergeCell ref="M180:O180"/>
    <mergeCell ref="D415:S415"/>
    <mergeCell ref="D416:G416"/>
    <mergeCell ref="H416:K416"/>
    <mergeCell ref="L416:O416"/>
    <mergeCell ref="P416:S416"/>
    <mergeCell ref="D392:O392"/>
    <mergeCell ref="D393:G393"/>
    <mergeCell ref="H393:K393"/>
    <mergeCell ref="L393:O393"/>
    <mergeCell ref="D395:G395"/>
    <mergeCell ref="H395:K395"/>
    <mergeCell ref="L395:O395"/>
    <mergeCell ref="D403:G403"/>
    <mergeCell ref="H403:K403"/>
    <mergeCell ref="L403:O403"/>
    <mergeCell ref="D386:F386"/>
    <mergeCell ref="G386:I386"/>
    <mergeCell ref="J386:L386"/>
    <mergeCell ref="M386:O386"/>
    <mergeCell ref="P386:R386"/>
    <mergeCell ref="S386:U386"/>
    <mergeCell ref="D380:F380"/>
    <mergeCell ref="G380:I380"/>
    <mergeCell ref="J380:L380"/>
    <mergeCell ref="M380:O380"/>
    <mergeCell ref="P380:R380"/>
    <mergeCell ref="S380:U380"/>
    <mergeCell ref="D372:F372"/>
    <mergeCell ref="G372:I372"/>
    <mergeCell ref="J372:L372"/>
    <mergeCell ref="M372:O372"/>
    <mergeCell ref="P372:R372"/>
    <mergeCell ref="S372:U372"/>
    <mergeCell ref="D370:F370"/>
    <mergeCell ref="G370:I370"/>
    <mergeCell ref="J370:L370"/>
    <mergeCell ref="M370:O370"/>
    <mergeCell ref="P370:R370"/>
    <mergeCell ref="D368:U368"/>
    <mergeCell ref="D369:F369"/>
    <mergeCell ref="G369:I369"/>
    <mergeCell ref="J369:L369"/>
    <mergeCell ref="M369:O369"/>
    <mergeCell ref="P369:R369"/>
    <mergeCell ref="D362:F362"/>
    <mergeCell ref="G362:I362"/>
    <mergeCell ref="J362:L362"/>
    <mergeCell ref="M362:O362"/>
    <mergeCell ref="P362:R362"/>
    <mergeCell ref="S362:U362"/>
    <mergeCell ref="D348:F348"/>
    <mergeCell ref="G348:I348"/>
    <mergeCell ref="J348:L348"/>
    <mergeCell ref="M348:O348"/>
    <mergeCell ref="S348:U348"/>
    <mergeCell ref="G356:I356"/>
    <mergeCell ref="J356:L356"/>
    <mergeCell ref="M356:O356"/>
    <mergeCell ref="P356:R356"/>
    <mergeCell ref="S356:U356"/>
    <mergeCell ref="D346:F346"/>
    <mergeCell ref="G346:I346"/>
    <mergeCell ref="J346:L346"/>
    <mergeCell ref="M346:O346"/>
    <mergeCell ref="P346:R346"/>
    <mergeCell ref="D344:U344"/>
    <mergeCell ref="D345:F345"/>
    <mergeCell ref="G345:I345"/>
    <mergeCell ref="J345:L345"/>
    <mergeCell ref="M345:O345"/>
    <mergeCell ref="P345:R345"/>
    <mergeCell ref="D338:F338"/>
    <mergeCell ref="G338:I338"/>
    <mergeCell ref="J338:L338"/>
    <mergeCell ref="M338:O338"/>
    <mergeCell ref="P338:R338"/>
    <mergeCell ref="S338:U338"/>
    <mergeCell ref="D332:F332"/>
    <mergeCell ref="G332:I332"/>
    <mergeCell ref="J332:L332"/>
    <mergeCell ref="M332:O332"/>
    <mergeCell ref="P332:R332"/>
    <mergeCell ref="S332:U332"/>
    <mergeCell ref="D324:F324"/>
    <mergeCell ref="G324:I324"/>
    <mergeCell ref="J324:L324"/>
    <mergeCell ref="M324:O324"/>
    <mergeCell ref="P324:R324"/>
    <mergeCell ref="S324:U324"/>
    <mergeCell ref="D322:F322"/>
    <mergeCell ref="G322:I322"/>
    <mergeCell ref="J322:L322"/>
    <mergeCell ref="M322:O322"/>
    <mergeCell ref="P322:R322"/>
    <mergeCell ref="D320:U320"/>
    <mergeCell ref="D321:F321"/>
    <mergeCell ref="G321:I321"/>
    <mergeCell ref="J321:L321"/>
    <mergeCell ref="M321:O321"/>
    <mergeCell ref="P321:R321"/>
    <mergeCell ref="S290:U290"/>
    <mergeCell ref="P314:R314"/>
    <mergeCell ref="S314:U314"/>
    <mergeCell ref="S298:U298"/>
    <mergeCell ref="D276:F276"/>
    <mergeCell ref="G276:I276"/>
    <mergeCell ref="J276:L276"/>
    <mergeCell ref="P276:R276"/>
    <mergeCell ref="P308:R308"/>
    <mergeCell ref="S276:U276"/>
    <mergeCell ref="P300:R300"/>
    <mergeCell ref="S300:U300"/>
    <mergeCell ref="S308:U308"/>
    <mergeCell ref="D284:F284"/>
    <mergeCell ref="G284:I284"/>
    <mergeCell ref="J284:L284"/>
    <mergeCell ref="M284:O284"/>
    <mergeCell ref="D296:R296"/>
    <mergeCell ref="D297:F297"/>
    <mergeCell ref="S297:U297"/>
    <mergeCell ref="S296:U296"/>
    <mergeCell ref="S284:U284"/>
    <mergeCell ref="P284:R284"/>
    <mergeCell ref="D290:F290"/>
    <mergeCell ref="G290:I290"/>
    <mergeCell ref="J290:L290"/>
    <mergeCell ref="M290:O290"/>
    <mergeCell ref="P290:R290"/>
    <mergeCell ref="J273:L273"/>
    <mergeCell ref="M273:O273"/>
    <mergeCell ref="D272:R272"/>
    <mergeCell ref="D273:F273"/>
    <mergeCell ref="G273:I273"/>
    <mergeCell ref="S272:U272"/>
    <mergeCell ref="P348:R348"/>
    <mergeCell ref="D300:F300"/>
    <mergeCell ref="G300:I300"/>
    <mergeCell ref="J300:L300"/>
    <mergeCell ref="M300:O300"/>
    <mergeCell ref="D298:F298"/>
    <mergeCell ref="J298:L298"/>
    <mergeCell ref="M298:O298"/>
    <mergeCell ref="M276:O276"/>
    <mergeCell ref="D274:F274"/>
    <mergeCell ref="G274:I274"/>
    <mergeCell ref="J274:L274"/>
    <mergeCell ref="M274:O274"/>
    <mergeCell ref="S274:U274"/>
    <mergeCell ref="S273:U273"/>
    <mergeCell ref="G297:I297"/>
    <mergeCell ref="J297:L297"/>
    <mergeCell ref="M297:O297"/>
    <mergeCell ref="D266:F266"/>
    <mergeCell ref="G266:I266"/>
    <mergeCell ref="J266:L266"/>
    <mergeCell ref="M266:O266"/>
    <mergeCell ref="P266:R266"/>
    <mergeCell ref="S266:U266"/>
    <mergeCell ref="D260:F260"/>
    <mergeCell ref="G260:I260"/>
    <mergeCell ref="J260:L260"/>
    <mergeCell ref="M260:O260"/>
    <mergeCell ref="P260:R260"/>
    <mergeCell ref="S260:U260"/>
    <mergeCell ref="D252:F252"/>
    <mergeCell ref="G252:I252"/>
    <mergeCell ref="J252:L252"/>
    <mergeCell ref="M252:O252"/>
    <mergeCell ref="P252:R252"/>
    <mergeCell ref="S252:U252"/>
    <mergeCell ref="D250:F250"/>
    <mergeCell ref="G250:I250"/>
    <mergeCell ref="J250:L250"/>
    <mergeCell ref="M250:O250"/>
    <mergeCell ref="P250:R250"/>
    <mergeCell ref="S250:U250"/>
    <mergeCell ref="D248:U248"/>
    <mergeCell ref="D249:F249"/>
    <mergeCell ref="G249:I249"/>
    <mergeCell ref="J249:L249"/>
    <mergeCell ref="M249:O249"/>
    <mergeCell ref="P249:R249"/>
    <mergeCell ref="S249:U249"/>
    <mergeCell ref="S164:U164"/>
    <mergeCell ref="D170:F170"/>
    <mergeCell ref="G170:I170"/>
    <mergeCell ref="J170:L170"/>
    <mergeCell ref="M170:O170"/>
    <mergeCell ref="P170:R170"/>
    <mergeCell ref="S170:U170"/>
    <mergeCell ref="D176:U176"/>
    <mergeCell ref="D177:F177"/>
    <mergeCell ref="G177:I177"/>
    <mergeCell ref="J177:L177"/>
    <mergeCell ref="M177:O177"/>
    <mergeCell ref="P177:R177"/>
    <mergeCell ref="S177:U177"/>
    <mergeCell ref="D178:F178"/>
    <mergeCell ref="G178:I178"/>
    <mergeCell ref="J178:L178"/>
    <mergeCell ref="D156:F156"/>
    <mergeCell ref="G156:I156"/>
    <mergeCell ref="J156:L156"/>
    <mergeCell ref="P156:R156"/>
    <mergeCell ref="S156:U156"/>
    <mergeCell ref="D164:F164"/>
    <mergeCell ref="G164:I164"/>
    <mergeCell ref="J164:L164"/>
    <mergeCell ref="M164:O164"/>
    <mergeCell ref="P164:R164"/>
    <mergeCell ref="D154:F154"/>
    <mergeCell ref="G154:I154"/>
    <mergeCell ref="J154:L154"/>
    <mergeCell ref="M154:O154"/>
    <mergeCell ref="P154:R154"/>
    <mergeCell ref="S154:U154"/>
    <mergeCell ref="D152:U152"/>
    <mergeCell ref="D153:F153"/>
    <mergeCell ref="G153:I153"/>
    <mergeCell ref="J153:L153"/>
    <mergeCell ref="M153:O153"/>
    <mergeCell ref="P153:R153"/>
    <mergeCell ref="S153:U153"/>
    <mergeCell ref="D146:F146"/>
    <mergeCell ref="G146:I146"/>
    <mergeCell ref="J146:L146"/>
    <mergeCell ref="M146:O146"/>
    <mergeCell ref="P146:R146"/>
    <mergeCell ref="S146:U146"/>
    <mergeCell ref="D140:F140"/>
    <mergeCell ref="G140:I140"/>
    <mergeCell ref="J140:L140"/>
    <mergeCell ref="M140:O140"/>
    <mergeCell ref="P140:R140"/>
    <mergeCell ref="S140:U140"/>
    <mergeCell ref="D132:F132"/>
    <mergeCell ref="G132:I132"/>
    <mergeCell ref="J132:L132"/>
    <mergeCell ref="M132:O132"/>
    <mergeCell ref="P132:R132"/>
    <mergeCell ref="S132:U132"/>
    <mergeCell ref="D130:F130"/>
    <mergeCell ref="G130:I130"/>
    <mergeCell ref="J130:L130"/>
    <mergeCell ref="M130:O130"/>
    <mergeCell ref="P130:R130"/>
    <mergeCell ref="S130:U130"/>
    <mergeCell ref="D128:U128"/>
    <mergeCell ref="D129:F129"/>
    <mergeCell ref="G129:I129"/>
    <mergeCell ref="J129:L129"/>
    <mergeCell ref="M129:O129"/>
    <mergeCell ref="P129:R129"/>
    <mergeCell ref="S129:U129"/>
    <mergeCell ref="S116:U116"/>
    <mergeCell ref="D122:F122"/>
    <mergeCell ref="G122:I122"/>
    <mergeCell ref="J122:L122"/>
    <mergeCell ref="M122:O122"/>
    <mergeCell ref="P122:R122"/>
    <mergeCell ref="S122:U122"/>
    <mergeCell ref="D108:F108"/>
    <mergeCell ref="G108:I108"/>
    <mergeCell ref="J108:L108"/>
    <mergeCell ref="P108:R108"/>
    <mergeCell ref="S108:U108"/>
    <mergeCell ref="D116:F116"/>
    <mergeCell ref="G116:I116"/>
    <mergeCell ref="J116:L116"/>
    <mergeCell ref="M116:O116"/>
    <mergeCell ref="P116:R116"/>
    <mergeCell ref="D106:F106"/>
    <mergeCell ref="G106:I106"/>
    <mergeCell ref="J106:L106"/>
    <mergeCell ref="M106:O106"/>
    <mergeCell ref="P106:R106"/>
    <mergeCell ref="S106:U106"/>
    <mergeCell ref="D104:U104"/>
    <mergeCell ref="D105:F105"/>
    <mergeCell ref="G105:I105"/>
    <mergeCell ref="J105:L105"/>
    <mergeCell ref="M105:O105"/>
    <mergeCell ref="P105:R105"/>
    <mergeCell ref="S105:U105"/>
    <mergeCell ref="D98:F98"/>
    <mergeCell ref="G98:I98"/>
    <mergeCell ref="J98:L98"/>
    <mergeCell ref="M98:O98"/>
    <mergeCell ref="P98:R98"/>
    <mergeCell ref="S98:U98"/>
    <mergeCell ref="D92:F92"/>
    <mergeCell ref="G92:I92"/>
    <mergeCell ref="J92:L92"/>
    <mergeCell ref="M92:O92"/>
    <mergeCell ref="P92:R92"/>
    <mergeCell ref="S92:U92"/>
    <mergeCell ref="AA83:AC83"/>
    <mergeCell ref="D84:F84"/>
    <mergeCell ref="G84:I84"/>
    <mergeCell ref="M84:O84"/>
    <mergeCell ref="P84:R84"/>
    <mergeCell ref="S84:U84"/>
    <mergeCell ref="AE81:AG81"/>
    <mergeCell ref="D82:F82"/>
    <mergeCell ref="G82:I82"/>
    <mergeCell ref="J82:L82"/>
    <mergeCell ref="M82:O82"/>
    <mergeCell ref="P82:R82"/>
    <mergeCell ref="S82:U82"/>
    <mergeCell ref="AA82:AC82"/>
    <mergeCell ref="AE82:AG82"/>
    <mergeCell ref="D80:U80"/>
    <mergeCell ref="D81:F81"/>
    <mergeCell ref="G81:I81"/>
    <mergeCell ref="J81:L81"/>
    <mergeCell ref="M81:O81"/>
    <mergeCell ref="P81:R81"/>
    <mergeCell ref="S81:U81"/>
    <mergeCell ref="S68:U68"/>
    <mergeCell ref="D74:F74"/>
    <mergeCell ref="G74:I74"/>
    <mergeCell ref="J74:L74"/>
    <mergeCell ref="M74:O74"/>
    <mergeCell ref="P74:R74"/>
    <mergeCell ref="S74:U74"/>
    <mergeCell ref="D60:F60"/>
    <mergeCell ref="J60:L60"/>
    <mergeCell ref="M60:O60"/>
    <mergeCell ref="P60:R60"/>
    <mergeCell ref="S60:U60"/>
    <mergeCell ref="D68:F68"/>
    <mergeCell ref="G68:I68"/>
    <mergeCell ref="J68:L68"/>
    <mergeCell ref="M68:O68"/>
    <mergeCell ref="P68:R68"/>
    <mergeCell ref="D58:F58"/>
    <mergeCell ref="G58:I58"/>
    <mergeCell ref="J58:L58"/>
    <mergeCell ref="M58:O58"/>
    <mergeCell ref="P58:R58"/>
    <mergeCell ref="S58:U58"/>
    <mergeCell ref="D56:U56"/>
    <mergeCell ref="D57:F57"/>
    <mergeCell ref="G57:I57"/>
    <mergeCell ref="J57:L57"/>
    <mergeCell ref="M57:O57"/>
    <mergeCell ref="P57:R57"/>
    <mergeCell ref="S57:U57"/>
    <mergeCell ref="S44:U44"/>
    <mergeCell ref="D50:F50"/>
    <mergeCell ref="G50:I50"/>
    <mergeCell ref="J50:L50"/>
    <mergeCell ref="M50:O50"/>
    <mergeCell ref="P50:R50"/>
    <mergeCell ref="S50:U50"/>
    <mergeCell ref="G36:I36"/>
    <mergeCell ref="J36:L36"/>
    <mergeCell ref="M36:O36"/>
    <mergeCell ref="P36:R36"/>
    <mergeCell ref="S36:U36"/>
    <mergeCell ref="D44:F44"/>
    <mergeCell ref="G44:I44"/>
    <mergeCell ref="J44:L44"/>
    <mergeCell ref="M44:O44"/>
    <mergeCell ref="P44:R44"/>
    <mergeCell ref="D34:F34"/>
    <mergeCell ref="G34:I34"/>
    <mergeCell ref="J34:L34"/>
    <mergeCell ref="M34:O34"/>
    <mergeCell ref="P34:R34"/>
    <mergeCell ref="S34:U34"/>
    <mergeCell ref="D32:U32"/>
    <mergeCell ref="D33:F33"/>
    <mergeCell ref="G33:I33"/>
    <mergeCell ref="J33:L33"/>
    <mergeCell ref="M33:O33"/>
    <mergeCell ref="P33:R33"/>
    <mergeCell ref="S33:U33"/>
    <mergeCell ref="G26:I26"/>
    <mergeCell ref="J26:L26"/>
    <mergeCell ref="M26:O26"/>
    <mergeCell ref="P26:R26"/>
    <mergeCell ref="S26:U26"/>
    <mergeCell ref="D20:F20"/>
    <mergeCell ref="G20:I20"/>
    <mergeCell ref="J20:L20"/>
    <mergeCell ref="M20:O20"/>
    <mergeCell ref="P20:R20"/>
    <mergeCell ref="S20:U20"/>
    <mergeCell ref="D26:F26"/>
    <mergeCell ref="D8:U8"/>
    <mergeCell ref="D9:F9"/>
    <mergeCell ref="G9:I9"/>
    <mergeCell ref="J9:L9"/>
    <mergeCell ref="M9:O9"/>
    <mergeCell ref="P9:R9"/>
    <mergeCell ref="S9:U9"/>
    <mergeCell ref="D12:F12"/>
    <mergeCell ref="G12:I12"/>
    <mergeCell ref="J12:L12"/>
    <mergeCell ref="M12:O12"/>
    <mergeCell ref="P12:R12"/>
    <mergeCell ref="S12:U12"/>
    <mergeCell ref="D10:F10"/>
    <mergeCell ref="G10:I10"/>
    <mergeCell ref="J10:L10"/>
    <mergeCell ref="M10:O10"/>
    <mergeCell ref="P10:R10"/>
    <mergeCell ref="S10:U10"/>
  </mergeCells>
  <printOptions horizontalCentered="1"/>
  <pageMargins left="0" right="0" top="0.19685039370078741" bottom="0" header="0.51181102362204722" footer="0.31496062992125984"/>
  <pageSetup paperSize="9" scale="75" orientation="landscape" r:id="rId1"/>
  <headerFooter alignWithMargins="0"/>
  <rowBreaks count="17" manualBreakCount="17">
    <brk id="31" max="16383" man="1"/>
    <brk id="55" max="16383" man="1"/>
    <brk id="79" max="16383" man="1"/>
    <brk id="103" max="16383" man="1"/>
    <brk id="127" max="16383" man="1"/>
    <brk id="151" max="16383" man="1"/>
    <brk id="175" max="16383" man="1"/>
    <brk id="199" max="16383" man="1"/>
    <brk id="223" max="16383" man="1"/>
    <brk id="247" max="16383" man="1"/>
    <brk id="271" max="16383" man="1"/>
    <brk id="295" max="16383" man="1"/>
    <brk id="319" max="16383" man="1"/>
    <brk id="343" max="16383" man="1"/>
    <brk id="367" max="16383" man="1"/>
    <brk id="391" max="16383" man="1"/>
    <brk id="41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R20"/>
  <sheetViews>
    <sheetView view="pageLayout" workbookViewId="0">
      <selection activeCell="F11" sqref="F11"/>
    </sheetView>
  </sheetViews>
  <sheetFormatPr defaultRowHeight="12.75" x14ac:dyDescent="0.2"/>
  <cols>
    <col min="1" max="1" width="4.7109375" style="24" customWidth="1"/>
    <col min="2" max="2" width="27" style="89" customWidth="1"/>
    <col min="3" max="3" width="11.5703125" style="24" customWidth="1"/>
    <col min="4" max="4" width="12.85546875" style="24" customWidth="1"/>
    <col min="5" max="5" width="14.7109375" style="24" customWidth="1"/>
    <col min="6" max="6" width="15.28515625" style="24" customWidth="1"/>
    <col min="7" max="7" width="13" style="24" customWidth="1"/>
    <col min="8" max="8" width="14.85546875" style="24" customWidth="1"/>
    <col min="9" max="9" width="10.140625" style="24" customWidth="1"/>
    <col min="10" max="16384" width="9.140625" style="24"/>
  </cols>
  <sheetData>
    <row r="1" spans="1:18" s="70" customFormat="1" x14ac:dyDescent="0.2">
      <c r="A1" s="1220" t="s">
        <v>385</v>
      </c>
      <c r="B1" s="1221"/>
      <c r="C1" s="1221"/>
      <c r="D1" s="1221"/>
      <c r="E1" s="1221"/>
      <c r="F1" s="1221"/>
      <c r="G1" s="1221"/>
      <c r="H1" s="1221"/>
      <c r="I1" s="1221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x14ac:dyDescent="0.2">
      <c r="A3" s="1222" t="s">
        <v>386</v>
      </c>
      <c r="B3" s="1223"/>
      <c r="C3" s="1223"/>
      <c r="D3" s="1223"/>
      <c r="E3" s="1223"/>
      <c r="F3" s="1223"/>
      <c r="G3" s="1223"/>
      <c r="H3" s="1223"/>
      <c r="I3" s="1223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4" t="s">
        <v>444</v>
      </c>
      <c r="B5" s="1225"/>
      <c r="C5" s="1225"/>
      <c r="D5" s="1225"/>
      <c r="E5" s="1225"/>
      <c r="F5" s="1225"/>
      <c r="G5" s="1225"/>
      <c r="H5" s="1225"/>
      <c r="I5" s="1225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1215" t="s">
        <v>384</v>
      </c>
      <c r="B7" s="1215"/>
      <c r="C7" s="1215"/>
      <c r="D7" s="1215"/>
      <c r="E7" s="1215"/>
      <c r="F7" s="1215"/>
      <c r="G7" s="1215"/>
      <c r="H7" s="1215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x14ac:dyDescent="0.2">
      <c r="A8" s="1216" t="s">
        <v>43</v>
      </c>
      <c r="B8" s="1218" t="s">
        <v>45</v>
      </c>
      <c r="C8" s="1218"/>
      <c r="D8" s="1218"/>
      <c r="E8" s="1218"/>
      <c r="F8" s="1218"/>
      <c r="G8" s="1218"/>
      <c r="H8" s="1219"/>
    </row>
    <row r="9" spans="1:18" ht="57.75" customHeight="1" x14ac:dyDescent="0.2">
      <c r="A9" s="1217"/>
      <c r="B9" s="642" t="s">
        <v>44</v>
      </c>
      <c r="C9" s="643" t="s">
        <v>46</v>
      </c>
      <c r="D9" s="643" t="s">
        <v>47</v>
      </c>
      <c r="E9" s="643" t="s">
        <v>48</v>
      </c>
      <c r="F9" s="643" t="s">
        <v>192</v>
      </c>
      <c r="G9" s="643" t="s">
        <v>255</v>
      </c>
      <c r="H9" s="709" t="s">
        <v>32</v>
      </c>
    </row>
    <row r="10" spans="1:18" ht="31.35" customHeight="1" x14ac:dyDescent="0.2">
      <c r="A10" s="710">
        <v>1</v>
      </c>
      <c r="B10" s="645" t="s">
        <v>266</v>
      </c>
      <c r="C10" s="644">
        <v>1</v>
      </c>
      <c r="D10" s="644">
        <v>3</v>
      </c>
      <c r="E10" s="644">
        <v>5</v>
      </c>
      <c r="F10" s="644">
        <v>60</v>
      </c>
      <c r="G10" s="644"/>
      <c r="H10" s="711">
        <f>SUM(C10:G10)</f>
        <v>69</v>
      </c>
    </row>
    <row r="11" spans="1:18" ht="31.35" customHeight="1" x14ac:dyDescent="0.2">
      <c r="A11" s="710">
        <v>2</v>
      </c>
      <c r="B11" s="645" t="s">
        <v>265</v>
      </c>
      <c r="C11" s="644">
        <v>18</v>
      </c>
      <c r="D11" s="644"/>
      <c r="E11" s="644"/>
      <c r="F11" s="644"/>
      <c r="G11" s="644"/>
      <c r="H11" s="711">
        <f>SUM(C11:G11)</f>
        <v>18</v>
      </c>
    </row>
    <row r="12" spans="1:18" ht="31.35" customHeight="1" x14ac:dyDescent="0.2">
      <c r="A12" s="710">
        <v>3</v>
      </c>
      <c r="B12" s="645" t="s">
        <v>267</v>
      </c>
      <c r="C12" s="644"/>
      <c r="D12" s="644">
        <v>27</v>
      </c>
      <c r="E12" s="644"/>
      <c r="F12" s="644"/>
      <c r="G12" s="644"/>
      <c r="H12" s="711">
        <f>SUM(C12:G12)</f>
        <v>27</v>
      </c>
    </row>
    <row r="13" spans="1:18" ht="31.35" customHeight="1" x14ac:dyDescent="0.2">
      <c r="A13" s="710">
        <v>4</v>
      </c>
      <c r="B13" s="645" t="s">
        <v>269</v>
      </c>
      <c r="C13" s="644"/>
      <c r="D13" s="644">
        <v>35</v>
      </c>
      <c r="E13" s="644"/>
      <c r="F13" s="644"/>
      <c r="G13" s="644"/>
      <c r="H13" s="711">
        <f>SUM(C13:G13)</f>
        <v>35</v>
      </c>
    </row>
    <row r="14" spans="1:18" ht="13.5" thickBot="1" x14ac:dyDescent="0.25">
      <c r="A14" s="712">
        <v>5</v>
      </c>
      <c r="B14" s="713" t="s">
        <v>9</v>
      </c>
      <c r="C14" s="714">
        <f>C10+C11+C12+C13</f>
        <v>19</v>
      </c>
      <c r="D14" s="714">
        <f t="shared" ref="D14:G14" si="0">D10+D11+D12+D13</f>
        <v>65</v>
      </c>
      <c r="E14" s="714">
        <f t="shared" si="0"/>
        <v>5</v>
      </c>
      <c r="F14" s="714">
        <f t="shared" si="0"/>
        <v>60</v>
      </c>
      <c r="G14" s="714">
        <f t="shared" si="0"/>
        <v>0</v>
      </c>
      <c r="H14" s="715">
        <f>H10+H11+H12+H13</f>
        <v>149</v>
      </c>
    </row>
    <row r="15" spans="1:18" x14ac:dyDescent="0.2">
      <c r="A15" s="100"/>
      <c r="B15" s="101"/>
      <c r="C15" s="100"/>
      <c r="D15" s="100"/>
      <c r="E15" s="100"/>
      <c r="F15" s="100"/>
      <c r="G15" s="100"/>
      <c r="H15" s="100"/>
    </row>
    <row r="16" spans="1:18" ht="25.5" x14ac:dyDescent="0.2">
      <c r="A16" s="100"/>
      <c r="B16" s="645" t="s">
        <v>349</v>
      </c>
      <c r="C16" s="1209"/>
      <c r="D16" s="1210"/>
      <c r="E16" s="1210"/>
      <c r="F16" s="1210"/>
      <c r="G16" s="1211"/>
      <c r="H16" s="644">
        <v>7</v>
      </c>
    </row>
    <row r="17" spans="1:8" x14ac:dyDescent="0.2">
      <c r="A17" s="100"/>
      <c r="B17" s="645" t="s">
        <v>350</v>
      </c>
      <c r="C17" s="1212"/>
      <c r="D17" s="1213"/>
      <c r="E17" s="1213"/>
      <c r="F17" s="1213"/>
      <c r="G17" s="1214"/>
      <c r="H17" s="644">
        <v>4</v>
      </c>
    </row>
    <row r="18" spans="1:8" x14ac:dyDescent="0.2">
      <c r="A18" s="100"/>
      <c r="B18" s="101"/>
      <c r="C18" s="100"/>
      <c r="D18" s="100"/>
      <c r="E18" s="100"/>
      <c r="F18" s="100"/>
      <c r="G18" s="100"/>
      <c r="H18" s="100"/>
    </row>
    <row r="19" spans="1:8" x14ac:dyDescent="0.2">
      <c r="A19" s="100"/>
      <c r="B19" s="101"/>
      <c r="C19" s="100"/>
      <c r="D19" s="100"/>
      <c r="E19" s="100"/>
      <c r="F19" s="100"/>
      <c r="G19" s="100"/>
      <c r="H19" s="100"/>
    </row>
    <row r="20" spans="1:8" x14ac:dyDescent="0.2">
      <c r="B20" s="101"/>
      <c r="C20" s="100"/>
      <c r="D20" s="181"/>
      <c r="E20" s="100"/>
      <c r="F20" s="100"/>
      <c r="G20" s="100"/>
      <c r="H20" s="100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honeticPr fontId="21" type="noConversion"/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R130"/>
  <sheetViews>
    <sheetView view="pageLayout" topLeftCell="A7" workbookViewId="0">
      <selection activeCell="B14" sqref="B14"/>
    </sheetView>
  </sheetViews>
  <sheetFormatPr defaultRowHeight="12.75" x14ac:dyDescent="0.2"/>
  <cols>
    <col min="1" max="1" width="4.85546875" style="7" customWidth="1"/>
    <col min="2" max="2" width="47.7109375" style="271" customWidth="1"/>
    <col min="3" max="3" width="13.42578125" style="20" customWidth="1"/>
    <col min="4" max="4" width="11" style="20" customWidth="1"/>
    <col min="5" max="5" width="11.7109375" style="20" customWidth="1"/>
    <col min="6" max="6" width="9.140625" style="7"/>
    <col min="7" max="7" width="19.5703125" style="7" customWidth="1"/>
    <col min="8" max="16384" width="9.140625" style="7"/>
  </cols>
  <sheetData>
    <row r="1" spans="1:18" s="70" customFormat="1" ht="27.75" customHeight="1" x14ac:dyDescent="0.2">
      <c r="A1" s="1220" t="s">
        <v>388</v>
      </c>
      <c r="B1" s="1221"/>
      <c r="C1" s="1221"/>
      <c r="D1" s="1221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22" t="s">
        <v>389</v>
      </c>
      <c r="B3" s="1223"/>
      <c r="C3" s="1223"/>
      <c r="D3" s="1223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4" t="s">
        <v>387</v>
      </c>
      <c r="B5" s="1225"/>
      <c r="C5" s="1225"/>
      <c r="D5" s="1225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5" t="s">
        <v>379</v>
      </c>
      <c r="D7" s="1215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x14ac:dyDescent="0.2">
      <c r="A8" s="717" t="s">
        <v>10</v>
      </c>
      <c r="B8" s="718" t="s">
        <v>11</v>
      </c>
      <c r="C8" s="719" t="s">
        <v>218</v>
      </c>
      <c r="D8" s="720" t="s">
        <v>219</v>
      </c>
      <c r="E8" s="426"/>
    </row>
    <row r="9" spans="1:18" ht="25.5" x14ac:dyDescent="0.2">
      <c r="A9" s="721">
        <v>1</v>
      </c>
      <c r="B9" s="658" t="s">
        <v>445</v>
      </c>
      <c r="C9" s="659">
        <v>0</v>
      </c>
      <c r="D9" s="953">
        <v>3938</v>
      </c>
      <c r="E9" s="426"/>
      <c r="F9" s="427"/>
      <c r="G9" s="90"/>
    </row>
    <row r="10" spans="1:18" ht="15" x14ac:dyDescent="0.2">
      <c r="A10" s="721">
        <v>2</v>
      </c>
      <c r="B10" s="951" t="s">
        <v>459</v>
      </c>
      <c r="C10" s="661"/>
      <c r="D10" s="954">
        <v>1545</v>
      </c>
      <c r="E10" s="426"/>
      <c r="F10" s="427"/>
      <c r="G10" s="90"/>
    </row>
    <row r="11" spans="1:18" ht="30" x14ac:dyDescent="0.2">
      <c r="A11" s="721">
        <v>4</v>
      </c>
      <c r="B11" s="952" t="s">
        <v>461</v>
      </c>
      <c r="C11" s="661"/>
      <c r="D11" s="954">
        <v>3000</v>
      </c>
      <c r="E11" s="426"/>
      <c r="F11" s="427"/>
      <c r="G11" s="90"/>
    </row>
    <row r="12" spans="1:18" ht="30" x14ac:dyDescent="0.2">
      <c r="A12" s="721">
        <v>5</v>
      </c>
      <c r="B12" s="952" t="s">
        <v>462</v>
      </c>
      <c r="C12" s="661"/>
      <c r="D12" s="954">
        <v>1095</v>
      </c>
      <c r="E12" s="426"/>
      <c r="F12" s="427"/>
      <c r="G12" s="90"/>
    </row>
    <row r="13" spans="1:18" ht="30" x14ac:dyDescent="0.2">
      <c r="A13" s="721"/>
      <c r="B13" s="952" t="s">
        <v>463</v>
      </c>
      <c r="C13" s="661"/>
      <c r="D13" s="954">
        <v>13886</v>
      </c>
      <c r="E13" s="426"/>
      <c r="F13" s="427"/>
      <c r="G13" s="90"/>
    </row>
    <row r="14" spans="1:18" ht="45" x14ac:dyDescent="0.2">
      <c r="A14" s="721"/>
      <c r="B14" s="952" t="s">
        <v>464</v>
      </c>
      <c r="C14" s="661"/>
      <c r="D14" s="954">
        <v>11560</v>
      </c>
      <c r="E14" s="426"/>
      <c r="F14" s="427"/>
      <c r="G14" s="90"/>
    </row>
    <row r="15" spans="1:18" x14ac:dyDescent="0.2">
      <c r="A15" s="721"/>
      <c r="B15" s="663"/>
      <c r="C15" s="661"/>
      <c r="D15" s="724"/>
      <c r="E15" s="426"/>
      <c r="F15" s="427"/>
      <c r="G15" s="90"/>
    </row>
    <row r="16" spans="1:18" x14ac:dyDescent="0.2">
      <c r="A16" s="721"/>
      <c r="B16" s="663"/>
      <c r="C16" s="661"/>
      <c r="D16" s="724"/>
      <c r="E16" s="426"/>
      <c r="F16" s="427"/>
      <c r="G16" s="90"/>
    </row>
    <row r="17" spans="1:7" x14ac:dyDescent="0.2">
      <c r="A17" s="721">
        <v>6</v>
      </c>
      <c r="B17" s="663"/>
      <c r="C17" s="661"/>
      <c r="D17" s="724"/>
      <c r="E17" s="426"/>
      <c r="F17" s="427"/>
      <c r="G17" s="90"/>
    </row>
    <row r="18" spans="1:7" x14ac:dyDescent="0.2">
      <c r="A18" s="721">
        <v>7</v>
      </c>
      <c r="B18" s="658"/>
      <c r="C18" s="659"/>
      <c r="D18" s="722"/>
      <c r="E18" s="426"/>
      <c r="F18" s="427"/>
      <c r="G18" s="90"/>
    </row>
    <row r="19" spans="1:7" x14ac:dyDescent="0.2">
      <c r="A19" s="721">
        <v>8</v>
      </c>
      <c r="B19" s="658"/>
      <c r="C19" s="659"/>
      <c r="D19" s="722"/>
      <c r="E19" s="426"/>
      <c r="F19" s="427"/>
      <c r="G19" s="90"/>
    </row>
    <row r="20" spans="1:7" x14ac:dyDescent="0.2">
      <c r="A20" s="721">
        <v>9</v>
      </c>
      <c r="B20" s="658"/>
      <c r="C20" s="659"/>
      <c r="D20" s="722"/>
      <c r="E20" s="426"/>
      <c r="F20" s="427"/>
      <c r="G20" s="90"/>
    </row>
    <row r="21" spans="1:7" x14ac:dyDescent="0.2">
      <c r="A21" s="721">
        <v>10</v>
      </c>
      <c r="B21" s="658"/>
      <c r="C21" s="659"/>
      <c r="D21" s="722"/>
      <c r="E21" s="426"/>
      <c r="F21" s="427"/>
      <c r="G21" s="90"/>
    </row>
    <row r="22" spans="1:7" x14ac:dyDescent="0.2">
      <c r="A22" s="725"/>
      <c r="B22" s="664" t="s">
        <v>12</v>
      </c>
      <c r="C22" s="646">
        <f>SUM(C9:C21)</f>
        <v>0</v>
      </c>
      <c r="D22" s="711">
        <f>SUM(D9:D21)</f>
        <v>35024</v>
      </c>
      <c r="E22" s="106"/>
      <c r="F22" s="428"/>
      <c r="G22" s="90"/>
    </row>
    <row r="23" spans="1:7" x14ac:dyDescent="0.2">
      <c r="A23" s="725"/>
      <c r="B23" s="664"/>
      <c r="C23" s="646"/>
      <c r="D23" s="711"/>
      <c r="E23" s="106"/>
      <c r="F23" s="428"/>
      <c r="G23" s="90"/>
    </row>
    <row r="24" spans="1:7" x14ac:dyDescent="0.2">
      <c r="A24" s="726" t="s">
        <v>8</v>
      </c>
      <c r="B24" s="664" t="s">
        <v>13</v>
      </c>
      <c r="C24" s="644"/>
      <c r="D24" s="727"/>
      <c r="E24" s="106"/>
      <c r="F24" s="427"/>
      <c r="G24" s="90"/>
    </row>
    <row r="25" spans="1:7" ht="30" x14ac:dyDescent="0.2">
      <c r="A25" s="725">
        <v>1</v>
      </c>
      <c r="B25" s="952" t="s">
        <v>460</v>
      </c>
      <c r="C25" s="661"/>
      <c r="D25" s="955">
        <v>2969</v>
      </c>
      <c r="E25" s="106"/>
      <c r="F25" s="427"/>
    </row>
    <row r="26" spans="1:7" x14ac:dyDescent="0.2">
      <c r="A26" s="725">
        <v>2</v>
      </c>
      <c r="B26" s="658"/>
      <c r="C26" s="644"/>
      <c r="D26" s="727"/>
      <c r="E26" s="106"/>
      <c r="F26" s="427"/>
    </row>
    <row r="27" spans="1:7" x14ac:dyDescent="0.2">
      <c r="A27" s="725">
        <v>3</v>
      </c>
      <c r="B27" s="665"/>
      <c r="C27" s="644"/>
      <c r="D27" s="727"/>
      <c r="E27" s="106"/>
      <c r="F27" s="427"/>
    </row>
    <row r="28" spans="1:7" x14ac:dyDescent="0.2">
      <c r="A28" s="725">
        <v>4</v>
      </c>
      <c r="B28" s="665"/>
      <c r="C28" s="666"/>
      <c r="D28" s="728"/>
      <c r="E28" s="106"/>
      <c r="F28" s="427"/>
    </row>
    <row r="29" spans="1:7" x14ac:dyDescent="0.2">
      <c r="A29" s="725">
        <v>5</v>
      </c>
      <c r="B29" s="665"/>
      <c r="C29" s="644"/>
      <c r="D29" s="727"/>
      <c r="E29" s="106"/>
      <c r="F29" s="427"/>
    </row>
    <row r="30" spans="1:7" x14ac:dyDescent="0.2">
      <c r="A30" s="725">
        <v>6</v>
      </c>
      <c r="B30" s="665"/>
      <c r="C30" s="644"/>
      <c r="D30" s="727"/>
      <c r="E30" s="106"/>
      <c r="F30" s="427"/>
    </row>
    <row r="31" spans="1:7" x14ac:dyDescent="0.2">
      <c r="A31" s="725">
        <v>7</v>
      </c>
      <c r="B31" s="665"/>
      <c r="C31" s="644"/>
      <c r="D31" s="727"/>
      <c r="E31" s="106"/>
      <c r="F31" s="427"/>
    </row>
    <row r="32" spans="1:7" x14ac:dyDescent="0.2">
      <c r="A32" s="725">
        <v>8</v>
      </c>
      <c r="B32" s="665"/>
      <c r="C32" s="644"/>
      <c r="D32" s="727"/>
      <c r="E32" s="106"/>
      <c r="F32" s="427"/>
    </row>
    <row r="33" spans="1:6" x14ac:dyDescent="0.2">
      <c r="A33" s="725"/>
      <c r="B33" s="664" t="s">
        <v>12</v>
      </c>
      <c r="C33" s="646">
        <f>SUM(C25:C31)</f>
        <v>0</v>
      </c>
      <c r="D33" s="711">
        <f>SUM(D25:D32)</f>
        <v>2969</v>
      </c>
      <c r="E33" s="106"/>
      <c r="F33" s="427"/>
    </row>
    <row r="34" spans="1:6" ht="13.5" thickBot="1" x14ac:dyDescent="0.25">
      <c r="A34" s="729"/>
      <c r="B34" s="730" t="s">
        <v>42</v>
      </c>
      <c r="C34" s="714">
        <f>C22+C33</f>
        <v>0</v>
      </c>
      <c r="D34" s="715">
        <f>D33+D22</f>
        <v>37993</v>
      </c>
      <c r="E34" s="106"/>
      <c r="F34" s="427"/>
    </row>
    <row r="35" spans="1:6" x14ac:dyDescent="0.2">
      <c r="A35" s="429"/>
      <c r="B35" s="430"/>
      <c r="C35" s="431"/>
      <c r="D35" s="426"/>
      <c r="E35" s="426"/>
    </row>
    <row r="36" spans="1:6" x14ac:dyDescent="0.2">
      <c r="A36" s="105"/>
      <c r="B36" s="258"/>
      <c r="C36" s="100"/>
      <c r="D36" s="100"/>
      <c r="E36" s="106"/>
    </row>
    <row r="37" spans="1:6" x14ac:dyDescent="0.2">
      <c r="A37" s="105"/>
      <c r="B37" s="258"/>
      <c r="C37" s="100"/>
      <c r="D37" s="100"/>
      <c r="E37" s="106"/>
    </row>
    <row r="38" spans="1:6" x14ac:dyDescent="0.2">
      <c r="A38" s="105"/>
      <c r="B38" s="258"/>
      <c r="C38" s="100"/>
      <c r="D38" s="100"/>
      <c r="E38" s="106"/>
    </row>
    <row r="39" spans="1:6" x14ac:dyDescent="0.2">
      <c r="A39" s="105"/>
      <c r="B39" s="258"/>
      <c r="C39" s="100"/>
      <c r="D39" s="100"/>
      <c r="E39" s="106"/>
    </row>
    <row r="40" spans="1:6" ht="18" customHeight="1" x14ac:dyDescent="0.2">
      <c r="A40" s="105"/>
      <c r="B40" s="259"/>
      <c r="C40" s="107"/>
      <c r="D40" s="100"/>
      <c r="E40" s="106"/>
    </row>
    <row r="41" spans="1:6" ht="18" customHeight="1" x14ac:dyDescent="0.2">
      <c r="A41" s="16"/>
      <c r="B41" s="260"/>
      <c r="C41" s="24"/>
      <c r="D41" s="24"/>
      <c r="E41" s="22"/>
    </row>
    <row r="42" spans="1:6" x14ac:dyDescent="0.2">
      <c r="A42" s="16"/>
      <c r="B42" s="261"/>
      <c r="C42" s="26"/>
      <c r="D42" s="24"/>
      <c r="E42" s="22"/>
    </row>
    <row r="43" spans="1:6" x14ac:dyDescent="0.2">
      <c r="A43" s="16"/>
      <c r="B43" s="261"/>
      <c r="C43" s="26"/>
      <c r="D43" s="24"/>
      <c r="E43" s="22"/>
    </row>
    <row r="44" spans="1:6" x14ac:dyDescent="0.2">
      <c r="A44" s="23"/>
      <c r="B44" s="262"/>
      <c r="C44" s="27"/>
      <c r="D44" s="27"/>
      <c r="E44" s="27"/>
    </row>
    <row r="45" spans="1:6" x14ac:dyDescent="0.2">
      <c r="A45" s="23"/>
      <c r="B45" s="263"/>
      <c r="C45" s="27"/>
      <c r="D45" s="28"/>
      <c r="E45" s="29"/>
    </row>
    <row r="46" spans="1:6" x14ac:dyDescent="0.2">
      <c r="A46" s="16"/>
      <c r="B46" s="260"/>
      <c r="C46" s="30"/>
      <c r="D46" s="30"/>
      <c r="E46" s="22"/>
    </row>
    <row r="47" spans="1:6" x14ac:dyDescent="0.2">
      <c r="A47" s="23"/>
      <c r="B47" s="260"/>
      <c r="C47" s="30"/>
      <c r="D47" s="30"/>
      <c r="E47" s="30"/>
    </row>
    <row r="48" spans="1:6" x14ac:dyDescent="0.2">
      <c r="A48" s="16"/>
      <c r="B48" s="260"/>
      <c r="C48" s="30"/>
      <c r="D48" s="30"/>
      <c r="E48" s="30"/>
    </row>
    <row r="49" spans="1:5" x14ac:dyDescent="0.2">
      <c r="A49" s="16"/>
      <c r="B49" s="260"/>
      <c r="C49" s="30"/>
      <c r="D49" s="30"/>
      <c r="E49" s="30"/>
    </row>
    <row r="50" spans="1:5" x14ac:dyDescent="0.2">
      <c r="A50" s="16"/>
      <c r="B50" s="260"/>
      <c r="C50" s="30"/>
      <c r="D50" s="30"/>
      <c r="E50" s="30"/>
    </row>
    <row r="51" spans="1:5" x14ac:dyDescent="0.2">
      <c r="A51" s="23"/>
      <c r="B51" s="260"/>
      <c r="C51" s="30"/>
      <c r="D51" s="30"/>
      <c r="E51" s="30"/>
    </row>
    <row r="52" spans="1:5" x14ac:dyDescent="0.2">
      <c r="A52" s="16"/>
      <c r="B52" s="264"/>
      <c r="C52" s="28"/>
      <c r="D52" s="28"/>
      <c r="E52" s="29"/>
    </row>
    <row r="53" spans="1:5" x14ac:dyDescent="0.2">
      <c r="A53" s="16"/>
      <c r="B53" s="260"/>
      <c r="C53" s="30"/>
      <c r="D53" s="30"/>
      <c r="E53" s="22"/>
    </row>
    <row r="54" spans="1:5" x14ac:dyDescent="0.2">
      <c r="A54" s="16"/>
      <c r="B54" s="264"/>
      <c r="C54" s="26"/>
      <c r="D54" s="26"/>
      <c r="E54" s="22"/>
    </row>
    <row r="55" spans="1:5" x14ac:dyDescent="0.2">
      <c r="A55" s="16"/>
      <c r="B55" s="260"/>
      <c r="C55" s="24"/>
      <c r="D55" s="24"/>
      <c r="E55" s="22"/>
    </row>
    <row r="56" spans="1:5" x14ac:dyDescent="0.2">
      <c r="A56" s="16"/>
      <c r="B56" s="260"/>
      <c r="C56" s="24"/>
      <c r="D56" s="24"/>
      <c r="E56" s="22"/>
    </row>
    <row r="57" spans="1:5" x14ac:dyDescent="0.2">
      <c r="A57" s="16"/>
      <c r="B57" s="260"/>
      <c r="C57" s="24"/>
      <c r="D57" s="24"/>
      <c r="E57" s="29"/>
    </row>
    <row r="58" spans="1:5" x14ac:dyDescent="0.2">
      <c r="A58" s="16"/>
      <c r="B58" s="260"/>
      <c r="C58" s="24"/>
      <c r="D58" s="24"/>
      <c r="E58" s="22"/>
    </row>
    <row r="59" spans="1:5" x14ac:dyDescent="0.2">
      <c r="A59" s="16"/>
      <c r="B59" s="260"/>
      <c r="C59" s="24"/>
      <c r="D59" s="24"/>
      <c r="E59" s="22"/>
    </row>
    <row r="60" spans="1:5" x14ac:dyDescent="0.2">
      <c r="A60" s="16"/>
      <c r="B60" s="265"/>
      <c r="C60" s="26"/>
      <c r="D60" s="26"/>
      <c r="E60" s="22"/>
    </row>
    <row r="61" spans="1:5" x14ac:dyDescent="0.2">
      <c r="A61" s="23"/>
      <c r="B61" s="261"/>
      <c r="C61" s="31"/>
      <c r="E61" s="22"/>
    </row>
    <row r="62" spans="1:5" x14ac:dyDescent="0.2">
      <c r="A62" s="23"/>
      <c r="B62" s="266"/>
      <c r="C62" s="23"/>
      <c r="E62" s="22"/>
    </row>
    <row r="63" spans="1:5" x14ac:dyDescent="0.2">
      <c r="A63" s="23"/>
      <c r="B63" s="267"/>
      <c r="C63" s="23"/>
      <c r="E63" s="22"/>
    </row>
    <row r="64" spans="1:5" x14ac:dyDescent="0.2">
      <c r="B64" s="266"/>
      <c r="C64" s="21"/>
      <c r="D64" s="29"/>
      <c r="E64" s="22"/>
    </row>
    <row r="65" spans="1:5" x14ac:dyDescent="0.2">
      <c r="A65" s="32"/>
      <c r="B65" s="266"/>
      <c r="C65" s="21"/>
      <c r="D65" s="33"/>
      <c r="E65" s="22"/>
    </row>
    <row r="66" spans="1:5" x14ac:dyDescent="0.2">
      <c r="A66" s="32"/>
      <c r="B66" s="266"/>
      <c r="C66" s="21"/>
      <c r="D66" s="33"/>
      <c r="E66" s="22"/>
    </row>
    <row r="67" spans="1:5" x14ac:dyDescent="0.2">
      <c r="A67" s="32"/>
      <c r="B67" s="266"/>
      <c r="C67" s="21"/>
      <c r="D67" s="31"/>
      <c r="E67" s="22"/>
    </row>
    <row r="68" spans="1:5" x14ac:dyDescent="0.2">
      <c r="A68" s="32"/>
      <c r="B68" s="266"/>
      <c r="C68" s="33"/>
      <c r="D68" s="33"/>
      <c r="E68" s="29"/>
    </row>
    <row r="69" spans="1:5" x14ac:dyDescent="0.2">
      <c r="A69" s="32"/>
      <c r="B69" s="266"/>
      <c r="C69" s="31"/>
      <c r="D69" s="33"/>
      <c r="E69" s="29"/>
    </row>
    <row r="70" spans="1:5" x14ac:dyDescent="0.2">
      <c r="A70" s="32"/>
      <c r="B70" s="266"/>
      <c r="C70" s="31"/>
      <c r="D70" s="33"/>
      <c r="E70" s="29"/>
    </row>
    <row r="71" spans="1:5" x14ac:dyDescent="0.2">
      <c r="A71" s="32"/>
      <c r="B71" s="266"/>
      <c r="C71" s="31"/>
      <c r="D71" s="11"/>
      <c r="E71" s="34"/>
    </row>
    <row r="72" spans="1:5" x14ac:dyDescent="0.2">
      <c r="A72" s="20"/>
      <c r="B72" s="266"/>
      <c r="C72" s="33"/>
      <c r="D72" s="11"/>
      <c r="E72" s="34"/>
    </row>
    <row r="73" spans="1:5" x14ac:dyDescent="0.2">
      <c r="A73" s="32"/>
      <c r="B73" s="268"/>
      <c r="C73" s="36"/>
      <c r="D73" s="11"/>
      <c r="E73" s="34"/>
    </row>
    <row r="74" spans="1:5" x14ac:dyDescent="0.2">
      <c r="A74" s="32"/>
      <c r="B74" s="268"/>
      <c r="C74" s="37"/>
      <c r="D74" s="36"/>
      <c r="E74" s="38"/>
    </row>
    <row r="75" spans="1:5" x14ac:dyDescent="0.2">
      <c r="A75" s="39"/>
      <c r="B75" s="269"/>
      <c r="C75" s="37"/>
      <c r="D75" s="36"/>
      <c r="E75" s="38"/>
    </row>
    <row r="76" spans="1:5" x14ac:dyDescent="0.2">
      <c r="A76" s="35"/>
      <c r="B76" s="268"/>
      <c r="C76" s="36"/>
      <c r="D76" s="36"/>
      <c r="E76" s="38"/>
    </row>
    <row r="77" spans="1:5" x14ac:dyDescent="0.2">
      <c r="A77" s="40"/>
      <c r="B77" s="270"/>
      <c r="C77" s="41"/>
      <c r="D77" s="37"/>
      <c r="E77" s="38"/>
    </row>
    <row r="78" spans="1:5" x14ac:dyDescent="0.2">
      <c r="A78" s="40"/>
      <c r="B78" s="270"/>
      <c r="C78" s="42"/>
      <c r="D78" s="37"/>
      <c r="E78" s="38"/>
    </row>
    <row r="79" spans="1:5" x14ac:dyDescent="0.2">
      <c r="A79" s="16"/>
      <c r="B79" s="260"/>
      <c r="C79" s="36"/>
      <c r="D79" s="36"/>
      <c r="E79" s="34"/>
    </row>
    <row r="80" spans="1:5" x14ac:dyDescent="0.2">
      <c r="A80" s="16"/>
      <c r="B80" s="260"/>
      <c r="C80" s="36"/>
      <c r="D80" s="37"/>
      <c r="E80" s="38"/>
    </row>
    <row r="81" spans="1:5" x14ac:dyDescent="0.2">
      <c r="A81" s="16"/>
      <c r="B81" s="260"/>
      <c r="C81" s="36"/>
      <c r="D81" s="36"/>
      <c r="E81" s="43"/>
    </row>
    <row r="82" spans="1:5" x14ac:dyDescent="0.2">
      <c r="A82" s="16"/>
      <c r="B82" s="260"/>
      <c r="C82" s="36"/>
      <c r="D82" s="36"/>
      <c r="E82" s="38"/>
    </row>
    <row r="83" spans="1:5" x14ac:dyDescent="0.2">
      <c r="A83" s="16"/>
      <c r="B83" s="260"/>
      <c r="C83" s="36"/>
      <c r="D83" s="36"/>
      <c r="E83" s="38"/>
    </row>
    <row r="84" spans="1:5" x14ac:dyDescent="0.2">
      <c r="A84" s="16"/>
      <c r="B84" s="260"/>
      <c r="C84" s="36"/>
      <c r="D84" s="36"/>
      <c r="E84" s="44"/>
    </row>
    <row r="85" spans="1:5" x14ac:dyDescent="0.2">
      <c r="A85" s="16"/>
      <c r="B85" s="260"/>
      <c r="C85" s="36"/>
      <c r="D85" s="36"/>
      <c r="E85" s="36"/>
    </row>
    <row r="86" spans="1:5" x14ac:dyDescent="0.2">
      <c r="A86" s="16"/>
      <c r="B86" s="260"/>
      <c r="C86" s="36"/>
      <c r="D86" s="36"/>
      <c r="E86" s="36"/>
    </row>
    <row r="87" spans="1:5" x14ac:dyDescent="0.2">
      <c r="A87" s="16"/>
      <c r="B87" s="260"/>
      <c r="C87" s="36"/>
      <c r="D87" s="36"/>
      <c r="E87" s="36"/>
    </row>
    <row r="88" spans="1:5" x14ac:dyDescent="0.2">
      <c r="A88" s="16"/>
      <c r="B88" s="260"/>
      <c r="C88" s="36"/>
      <c r="D88" s="36"/>
      <c r="E88" s="36"/>
    </row>
    <row r="89" spans="1:5" x14ac:dyDescent="0.2">
      <c r="A89" s="16"/>
      <c r="B89" s="260"/>
      <c r="C89" s="36"/>
      <c r="D89" s="36"/>
      <c r="E89" s="36"/>
    </row>
    <row r="90" spans="1:5" x14ac:dyDescent="0.2">
      <c r="A90" s="16"/>
      <c r="B90" s="260"/>
      <c r="C90" s="36"/>
      <c r="D90" s="36"/>
      <c r="E90" s="36"/>
    </row>
    <row r="91" spans="1:5" x14ac:dyDescent="0.2">
      <c r="A91" s="16"/>
      <c r="B91" s="260"/>
      <c r="C91" s="36"/>
      <c r="D91" s="36"/>
      <c r="E91" s="36"/>
    </row>
    <row r="92" spans="1:5" x14ac:dyDescent="0.2">
      <c r="A92" s="16"/>
      <c r="B92" s="260"/>
      <c r="C92" s="36"/>
      <c r="D92" s="36"/>
      <c r="E92" s="36"/>
    </row>
    <row r="93" spans="1:5" x14ac:dyDescent="0.2">
      <c r="A93" s="16"/>
      <c r="B93" s="260"/>
      <c r="C93" s="36"/>
      <c r="D93" s="36"/>
      <c r="E93" s="36"/>
    </row>
    <row r="94" spans="1:5" x14ac:dyDescent="0.2">
      <c r="C94" s="45"/>
      <c r="D94" s="36"/>
      <c r="E94" s="45"/>
    </row>
    <row r="95" spans="1:5" x14ac:dyDescent="0.2">
      <c r="C95" s="7"/>
      <c r="D95" s="36"/>
      <c r="E95" s="45"/>
    </row>
    <row r="96" spans="1:5" x14ac:dyDescent="0.2">
      <c r="C96" s="7"/>
      <c r="D96" s="36"/>
      <c r="E96" s="45"/>
    </row>
    <row r="97" spans="3:5" x14ac:dyDescent="0.2">
      <c r="C97" s="7"/>
      <c r="D97" s="45"/>
      <c r="E97" s="45"/>
    </row>
    <row r="98" spans="3:5" x14ac:dyDescent="0.2">
      <c r="C98" s="7"/>
      <c r="D98" s="7"/>
      <c r="E98" s="45"/>
    </row>
    <row r="99" spans="3:5" x14ac:dyDescent="0.2">
      <c r="C99" s="7"/>
      <c r="D99" s="7"/>
      <c r="E99" s="7"/>
    </row>
    <row r="100" spans="3:5" x14ac:dyDescent="0.2">
      <c r="C100" s="7"/>
      <c r="D100" s="7"/>
      <c r="E100" s="7"/>
    </row>
    <row r="101" spans="3:5" x14ac:dyDescent="0.2">
      <c r="C101" s="7"/>
      <c r="D101" s="7"/>
      <c r="E101" s="7"/>
    </row>
    <row r="102" spans="3:5" x14ac:dyDescent="0.2">
      <c r="C102" s="7"/>
      <c r="D102" s="7"/>
      <c r="E102" s="7"/>
    </row>
    <row r="103" spans="3:5" x14ac:dyDescent="0.2">
      <c r="C103" s="7"/>
      <c r="D103" s="7"/>
      <c r="E103" s="7"/>
    </row>
    <row r="104" spans="3:5" x14ac:dyDescent="0.2">
      <c r="C104" s="7"/>
      <c r="D104" s="7"/>
      <c r="E104" s="7"/>
    </row>
    <row r="105" spans="3:5" x14ac:dyDescent="0.2">
      <c r="C105" s="7"/>
      <c r="D105" s="7"/>
      <c r="E105" s="7"/>
    </row>
    <row r="106" spans="3:5" x14ac:dyDescent="0.2">
      <c r="C106" s="7"/>
      <c r="D106" s="7"/>
      <c r="E106" s="7"/>
    </row>
    <row r="107" spans="3:5" x14ac:dyDescent="0.2">
      <c r="C107" s="7"/>
      <c r="D107" s="7"/>
      <c r="E107" s="7"/>
    </row>
    <row r="108" spans="3:5" x14ac:dyDescent="0.2">
      <c r="C108" s="7"/>
      <c r="D108" s="7"/>
      <c r="E108" s="7"/>
    </row>
    <row r="109" spans="3:5" x14ac:dyDescent="0.2">
      <c r="C109" s="7"/>
      <c r="D109" s="7"/>
      <c r="E109" s="7"/>
    </row>
    <row r="110" spans="3:5" x14ac:dyDescent="0.2">
      <c r="C110" s="7"/>
      <c r="D110" s="7"/>
      <c r="E110" s="7"/>
    </row>
    <row r="111" spans="3:5" x14ac:dyDescent="0.2">
      <c r="C111" s="7"/>
      <c r="D111" s="7"/>
      <c r="E111" s="7"/>
    </row>
    <row r="112" spans="3:5" x14ac:dyDescent="0.2">
      <c r="C112" s="7"/>
      <c r="D112" s="7"/>
      <c r="E112" s="7"/>
    </row>
    <row r="113" spans="3:5" x14ac:dyDescent="0.2">
      <c r="C113" s="7"/>
      <c r="D113" s="7"/>
      <c r="E113" s="7"/>
    </row>
    <row r="114" spans="3:5" x14ac:dyDescent="0.2">
      <c r="C114" s="7"/>
      <c r="D114" s="7"/>
      <c r="E114" s="7"/>
    </row>
    <row r="115" spans="3:5" x14ac:dyDescent="0.2">
      <c r="C115" s="7"/>
      <c r="D115" s="7"/>
      <c r="E115" s="7"/>
    </row>
    <row r="116" spans="3:5" x14ac:dyDescent="0.2">
      <c r="C116" s="7"/>
      <c r="D116" s="7"/>
      <c r="E116" s="7"/>
    </row>
    <row r="117" spans="3:5" x14ac:dyDescent="0.2">
      <c r="C117" s="7"/>
      <c r="D117" s="7"/>
      <c r="E117" s="7"/>
    </row>
    <row r="118" spans="3:5" x14ac:dyDescent="0.2">
      <c r="C118" s="7"/>
      <c r="D118" s="7"/>
      <c r="E118" s="7"/>
    </row>
    <row r="119" spans="3:5" x14ac:dyDescent="0.2">
      <c r="C119" s="7"/>
      <c r="D119" s="7"/>
      <c r="E119" s="7"/>
    </row>
    <row r="120" spans="3:5" x14ac:dyDescent="0.2">
      <c r="C120" s="7"/>
      <c r="D120" s="7"/>
      <c r="E120" s="7"/>
    </row>
    <row r="121" spans="3:5" x14ac:dyDescent="0.2">
      <c r="C121" s="7"/>
      <c r="D121" s="7"/>
      <c r="E121" s="7"/>
    </row>
    <row r="122" spans="3:5" x14ac:dyDescent="0.2">
      <c r="C122" s="7"/>
      <c r="D122" s="7"/>
      <c r="E122" s="7"/>
    </row>
    <row r="123" spans="3:5" x14ac:dyDescent="0.2">
      <c r="C123" s="7"/>
      <c r="D123" s="7"/>
      <c r="E123" s="7"/>
    </row>
    <row r="124" spans="3:5" x14ac:dyDescent="0.2">
      <c r="C124" s="7"/>
      <c r="D124" s="7"/>
      <c r="E124" s="7"/>
    </row>
    <row r="125" spans="3:5" x14ac:dyDescent="0.2">
      <c r="C125" s="7"/>
      <c r="D125" s="7"/>
      <c r="E125" s="7"/>
    </row>
    <row r="126" spans="3:5" x14ac:dyDescent="0.2">
      <c r="C126" s="7"/>
      <c r="D126" s="7"/>
      <c r="E126" s="7"/>
    </row>
    <row r="127" spans="3:5" x14ac:dyDescent="0.2">
      <c r="D127" s="7"/>
      <c r="E127" s="7"/>
    </row>
    <row r="128" spans="3:5" x14ac:dyDescent="0.2">
      <c r="D128" s="7"/>
      <c r="E128" s="7"/>
    </row>
    <row r="129" spans="4:5" x14ac:dyDescent="0.2">
      <c r="D129" s="7"/>
      <c r="E129" s="7"/>
    </row>
    <row r="130" spans="4:5" x14ac:dyDescent="0.2">
      <c r="E130" s="7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1 melléklet</vt:lpstr>
      <vt:lpstr>2 melléklet</vt:lpstr>
      <vt:lpstr>2A melléklet</vt:lpstr>
      <vt:lpstr>2B melléklet </vt:lpstr>
      <vt:lpstr>3 melléklet</vt:lpstr>
      <vt:lpstr>3A melléklet</vt:lpstr>
      <vt:lpstr>3B melléklet 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 melléklet</vt:lpstr>
      <vt:lpstr>12 melléklet</vt:lpstr>
      <vt:lpstr>13 melléklet</vt:lpstr>
      <vt:lpstr>14 melléklet</vt:lpstr>
      <vt:lpstr>15 melléklet</vt:lpstr>
      <vt:lpstr>16 melléklet</vt:lpstr>
      <vt:lpstr>17 melléklet</vt:lpstr>
      <vt:lpstr>'1 melléklet'!Nyomtatási_terület</vt:lpstr>
      <vt:lpstr>'10 melléklet'!Nyomtatási_terület</vt:lpstr>
      <vt:lpstr>'11 melléklet'!Nyomtatási_terület</vt:lpstr>
      <vt:lpstr>'12 melléklet'!Nyomtatási_terület</vt:lpstr>
      <vt:lpstr>'13 melléklet'!Nyomtatási_terület</vt:lpstr>
      <vt:lpstr>'14 melléklet'!Nyomtatási_terület</vt:lpstr>
      <vt:lpstr>'15 melléklet'!Nyomtatási_terület</vt:lpstr>
      <vt:lpstr>'16 melléklet'!Nyomtatási_terület</vt:lpstr>
      <vt:lpstr>'17 melléklet'!Nyomtatási_terület</vt:lpstr>
      <vt:lpstr>'2 melléklet'!Nyomtatási_terület</vt:lpstr>
      <vt:lpstr>'2A melléklet'!Nyomtatási_terület</vt:lpstr>
      <vt:lpstr>'3 melléklet'!Nyomtatási_terület</vt:lpstr>
      <vt:lpstr>'3A melléklet'!Nyomtatási_terület</vt:lpstr>
      <vt:lpstr>'3B melléklet '!Nyomtatási_terület</vt:lpstr>
      <vt:lpstr>'4 melléklet'!Nyomtatási_terület</vt:lpstr>
      <vt:lpstr>'5 melléklet'!Nyomtatási_terület</vt:lpstr>
      <vt:lpstr>'6 melléklet'!Nyomtatási_terület</vt:lpstr>
      <vt:lpstr>'7 melléklet'!Nyomtatási_terület</vt:lpstr>
      <vt:lpstr>'8 melléklet'!Nyomtatási_terület</vt:lpstr>
      <vt:lpstr>'9 melléklet'!Nyomtatási_terület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Vésztő</dc:creator>
  <cp:lastModifiedBy>Bucsek</cp:lastModifiedBy>
  <cp:lastPrinted>2020-09-24T18:06:06Z</cp:lastPrinted>
  <dcterms:created xsi:type="dcterms:W3CDTF">2010-10-19T08:05:21Z</dcterms:created>
  <dcterms:modified xsi:type="dcterms:W3CDTF">2020-09-25T07:13:02Z</dcterms:modified>
</cp:coreProperties>
</file>