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228"/>
  <workbookPr defaultThemeVersion="124226"/>
  <mc:AlternateContent xmlns:mc="http://schemas.openxmlformats.org/markup-compatibility/2006">
    <mc:Choice Requires="x15">
      <x15ac:absPath xmlns:x15ac="http://schemas.microsoft.com/office/spreadsheetml/2010/11/ac" url="H:\Testületi ülések\2020. szeptember\2020. féléves beszámoló\"/>
    </mc:Choice>
  </mc:AlternateContent>
  <xr:revisionPtr revIDLastSave="0" documentId="10_ncr:8100000_{6E04E0D9-4AB9-45C0-9BA1-23FFA3BDB90A}" xr6:coauthVersionLast="34" xr6:coauthVersionMax="34" xr10:uidLastSave="{00000000-0000-0000-0000-000000000000}"/>
  <bookViews>
    <workbookView xWindow="0" yWindow="0" windowWidth="28800" windowHeight="12225" activeTab="7" xr2:uid="{00000000-000D-0000-FFFF-FFFF00000000}"/>
  </bookViews>
  <sheets>
    <sheet name="1 melléklet" sheetId="1" r:id="rId1"/>
    <sheet name="2 melléklet" sheetId="2" r:id="rId2"/>
    <sheet name="2A melléklet" sheetId="27" state="hidden" r:id="rId3"/>
    <sheet name="2B melléklet " sheetId="30" state="hidden" r:id="rId4"/>
    <sheet name="3 melléklet" sheetId="3" r:id="rId5"/>
    <sheet name="3A melléklet" sheetId="28" state="hidden" r:id="rId6"/>
    <sheet name="3B melléklet " sheetId="31" state="hidden" r:id="rId7"/>
    <sheet name="4 melléklet" sheetId="4" r:id="rId8"/>
    <sheet name="5 melléklet" sheetId="5" r:id="rId9"/>
    <sheet name="6 melléklet" sheetId="6" r:id="rId10"/>
    <sheet name="7 melléklet" sheetId="7" r:id="rId11"/>
    <sheet name="8 melléklet" sheetId="8" state="hidden" r:id="rId12"/>
    <sheet name="9 melléklet" sheetId="9" state="hidden" r:id="rId13"/>
    <sheet name="10 melléklet" sheetId="16" state="hidden" r:id="rId14"/>
    <sheet name="11 melléklet" sheetId="10" state="hidden" r:id="rId15"/>
    <sheet name="12 melléklet" sheetId="11" state="hidden" r:id="rId16"/>
    <sheet name="13 melléklet" sheetId="12" state="hidden" r:id="rId17"/>
    <sheet name="14 melléklet" sheetId="17" state="hidden" r:id="rId18"/>
  </sheets>
  <definedNames>
    <definedName name="_xlnm.Print_Area" localSheetId="0">'1 melléklet'!$A$1:$N$33</definedName>
    <definedName name="_xlnm.Print_Area" localSheetId="1">'2 melléklet'!$A$1:$W$34</definedName>
    <definedName name="_xlnm.Print_Area" localSheetId="2">'2A melléklet'!$A$1:$X$28</definedName>
    <definedName name="_xlnm.Print_Area" localSheetId="4">'3 melléklet'!$A$1:$W$28</definedName>
    <definedName name="_xlnm.Print_Area" localSheetId="5">'3A melléklet'!$A$1:$X$23</definedName>
    <definedName name="_xlnm.Print_Area" localSheetId="7">'4 melléklet'!$A$1:$H$16</definedName>
    <definedName name="_xlnm.Print_Area" localSheetId="8">'5 melléklet'!$A$1:$D$31</definedName>
    <definedName name="_xlnm.Print_Area" localSheetId="9">'6 melléklet'!$A$1:$E$12</definedName>
    <definedName name="_xlnm.Print_Area" localSheetId="10">'7 melléklet'!$A$1:$E$52</definedName>
  </definedNames>
  <calcPr calcId="162913"/>
</workbook>
</file>

<file path=xl/calcChain.xml><?xml version="1.0" encoding="utf-8"?>
<calcChain xmlns="http://schemas.openxmlformats.org/spreadsheetml/2006/main">
  <c r="D50" i="7" l="1"/>
  <c r="D45" i="7"/>
  <c r="D51" i="7" s="1"/>
  <c r="D36" i="7"/>
  <c r="D34" i="7"/>
  <c r="D11" i="7"/>
  <c r="D12" i="6"/>
  <c r="E30" i="5"/>
  <c r="E16" i="5"/>
  <c r="E15" i="5"/>
  <c r="E14" i="5"/>
  <c r="E19" i="5"/>
  <c r="E16" i="3"/>
  <c r="W12" i="2"/>
  <c r="W13" i="2"/>
  <c r="W14" i="2"/>
  <c r="W15" i="2"/>
  <c r="W16" i="2"/>
  <c r="W17" i="2"/>
  <c r="W18" i="2"/>
  <c r="W19" i="2"/>
  <c r="W20" i="2"/>
  <c r="W21" i="2"/>
  <c r="W22" i="2"/>
  <c r="W23" i="2"/>
  <c r="W24" i="2"/>
  <c r="W25" i="2"/>
  <c r="W26" i="2"/>
  <c r="W27" i="2"/>
  <c r="W28" i="2"/>
  <c r="W29" i="2"/>
  <c r="W30" i="2"/>
  <c r="W31" i="2"/>
  <c r="W32" i="2"/>
  <c r="W33" i="2"/>
  <c r="W34" i="2"/>
  <c r="D40" i="7" l="1"/>
  <c r="D52" i="7" s="1"/>
  <c r="E31" i="5"/>
  <c r="G11" i="3"/>
  <c r="M13" i="1"/>
  <c r="M15" i="1"/>
  <c r="M17" i="1"/>
  <c r="M21" i="1"/>
  <c r="M23" i="1"/>
  <c r="M24" i="1"/>
  <c r="M25" i="1"/>
  <c r="N25" i="1" s="1"/>
  <c r="N31" i="1"/>
  <c r="L17" i="1"/>
  <c r="L19" i="1"/>
  <c r="L23" i="1"/>
  <c r="N23" i="1" s="1"/>
  <c r="L24" i="1"/>
  <c r="L25" i="1"/>
  <c r="N29" i="1"/>
  <c r="U10" i="3"/>
  <c r="L10" i="1" s="1"/>
  <c r="V10" i="3"/>
  <c r="M10" i="1" s="1"/>
  <c r="U11" i="3"/>
  <c r="L11" i="1" s="1"/>
  <c r="V11" i="3"/>
  <c r="M11" i="1" s="1"/>
  <c r="U12" i="3"/>
  <c r="L12" i="1" s="1"/>
  <c r="V12" i="3"/>
  <c r="M12" i="1" s="1"/>
  <c r="U13" i="3"/>
  <c r="L13" i="1" s="1"/>
  <c r="V13" i="3"/>
  <c r="U14" i="3"/>
  <c r="L14" i="1" s="1"/>
  <c r="V14" i="3"/>
  <c r="M14" i="1" s="1"/>
  <c r="U15" i="3"/>
  <c r="L15" i="1" s="1"/>
  <c r="V15" i="3"/>
  <c r="U17" i="3"/>
  <c r="V17" i="3"/>
  <c r="U18" i="3"/>
  <c r="L18" i="1" s="1"/>
  <c r="V18" i="3"/>
  <c r="M18" i="1" s="1"/>
  <c r="U19" i="3"/>
  <c r="V19" i="3"/>
  <c r="M19" i="1" s="1"/>
  <c r="U20" i="3"/>
  <c r="L20" i="1" s="1"/>
  <c r="V20" i="3"/>
  <c r="M20" i="1" s="1"/>
  <c r="U21" i="3"/>
  <c r="L21" i="1" s="1"/>
  <c r="V21" i="3"/>
  <c r="U23" i="3"/>
  <c r="V23" i="3"/>
  <c r="U24" i="3"/>
  <c r="V24" i="3"/>
  <c r="U25" i="3"/>
  <c r="V25" i="3"/>
  <c r="U26" i="3"/>
  <c r="L26" i="1" s="1"/>
  <c r="V26" i="3"/>
  <c r="M26" i="1" s="1"/>
  <c r="T11" i="3"/>
  <c r="T12" i="3"/>
  <c r="T13" i="3"/>
  <c r="T14" i="3"/>
  <c r="T15" i="3"/>
  <c r="T17" i="3"/>
  <c r="T18" i="3"/>
  <c r="T19" i="3"/>
  <c r="T20" i="3"/>
  <c r="T21" i="3"/>
  <c r="T23" i="3"/>
  <c r="T24" i="3"/>
  <c r="T25" i="3"/>
  <c r="T26" i="3"/>
  <c r="T27" i="3"/>
  <c r="T10" i="3"/>
  <c r="S12" i="3"/>
  <c r="S11" i="3"/>
  <c r="G12" i="3"/>
  <c r="G13" i="3"/>
  <c r="G14" i="3"/>
  <c r="G15" i="3"/>
  <c r="G17" i="3"/>
  <c r="G18" i="3"/>
  <c r="G19" i="3"/>
  <c r="G20" i="3"/>
  <c r="G21" i="3"/>
  <c r="G10" i="3"/>
  <c r="L28" i="3"/>
  <c r="P28" i="3"/>
  <c r="R28" i="3"/>
  <c r="H22" i="3"/>
  <c r="T22" i="3" s="1"/>
  <c r="F27" i="3"/>
  <c r="V27" i="3" s="1"/>
  <c r="M27" i="1" s="1"/>
  <c r="H27" i="3"/>
  <c r="J27" i="3"/>
  <c r="L27" i="3"/>
  <c r="N27" i="3"/>
  <c r="P27" i="3"/>
  <c r="R27" i="3"/>
  <c r="D27" i="3"/>
  <c r="E22" i="3"/>
  <c r="F22" i="3"/>
  <c r="J22" i="3"/>
  <c r="L22" i="3"/>
  <c r="N22" i="3"/>
  <c r="P22" i="3"/>
  <c r="R22" i="3"/>
  <c r="D22" i="3"/>
  <c r="F16" i="3"/>
  <c r="H16" i="3"/>
  <c r="J16" i="3"/>
  <c r="L16" i="3"/>
  <c r="N16" i="3"/>
  <c r="N28" i="3" s="1"/>
  <c r="P16" i="3"/>
  <c r="R16" i="3"/>
  <c r="D16" i="3"/>
  <c r="D28" i="3" s="1"/>
  <c r="F16" i="1"/>
  <c r="F19" i="1"/>
  <c r="F21" i="1"/>
  <c r="F22" i="1"/>
  <c r="F24" i="1"/>
  <c r="F25" i="1"/>
  <c r="F26" i="1"/>
  <c r="F27" i="1"/>
  <c r="F28" i="1"/>
  <c r="F29" i="1"/>
  <c r="F30" i="1"/>
  <c r="F31" i="1"/>
  <c r="E11" i="1"/>
  <c r="E14" i="1"/>
  <c r="E16" i="1"/>
  <c r="E18" i="1"/>
  <c r="E21" i="1"/>
  <c r="E22" i="1"/>
  <c r="E24" i="1"/>
  <c r="E25" i="1"/>
  <c r="E26" i="1"/>
  <c r="E27" i="1"/>
  <c r="E28" i="1"/>
  <c r="E29" i="1"/>
  <c r="E30" i="1"/>
  <c r="E31" i="1"/>
  <c r="D33" i="1"/>
  <c r="N17" i="1"/>
  <c r="G27" i="1"/>
  <c r="G31" i="1"/>
  <c r="V32" i="2"/>
  <c r="U32" i="2"/>
  <c r="T32" i="2"/>
  <c r="V31" i="2"/>
  <c r="U31" i="2"/>
  <c r="T31" i="2"/>
  <c r="V30" i="2"/>
  <c r="U30" i="2"/>
  <c r="T30" i="2"/>
  <c r="V29" i="2"/>
  <c r="U29" i="2"/>
  <c r="T29" i="2"/>
  <c r="V28" i="2"/>
  <c r="U28" i="2"/>
  <c r="T28" i="2"/>
  <c r="V27" i="2"/>
  <c r="U27" i="2"/>
  <c r="T27" i="2"/>
  <c r="V26" i="2"/>
  <c r="U26" i="2"/>
  <c r="T26" i="2"/>
  <c r="V25" i="2"/>
  <c r="U25" i="2"/>
  <c r="T25" i="2"/>
  <c r="V24" i="2"/>
  <c r="F23" i="1" s="1"/>
  <c r="U24" i="2"/>
  <c r="U33" i="2" s="1"/>
  <c r="E32" i="1" s="1"/>
  <c r="T24" i="2"/>
  <c r="T33" i="2" s="1"/>
  <c r="V20" i="2"/>
  <c r="U20" i="2"/>
  <c r="T20" i="2"/>
  <c r="V19" i="2"/>
  <c r="F18" i="1" s="1"/>
  <c r="U19" i="2"/>
  <c r="T19" i="2"/>
  <c r="V18" i="2"/>
  <c r="F17" i="1" s="1"/>
  <c r="U18" i="2"/>
  <c r="E17" i="1" s="1"/>
  <c r="T18" i="2"/>
  <c r="U11" i="2"/>
  <c r="E10" i="1" s="1"/>
  <c r="V11" i="2"/>
  <c r="F10" i="1" s="1"/>
  <c r="U12" i="2"/>
  <c r="V12" i="2"/>
  <c r="F11" i="1" s="1"/>
  <c r="U13" i="2"/>
  <c r="E12" i="1" s="1"/>
  <c r="V13" i="2"/>
  <c r="F12" i="1" s="1"/>
  <c r="U14" i="2"/>
  <c r="E13" i="1" s="1"/>
  <c r="V14" i="2"/>
  <c r="F13" i="1" s="1"/>
  <c r="U15" i="2"/>
  <c r="V15" i="2"/>
  <c r="F14" i="1" s="1"/>
  <c r="T12" i="2"/>
  <c r="T13" i="2"/>
  <c r="T15" i="2"/>
  <c r="T11" i="2"/>
  <c r="R33" i="2"/>
  <c r="Q33" i="2"/>
  <c r="P33" i="2"/>
  <c r="L34" i="2"/>
  <c r="N33" i="2"/>
  <c r="M33" i="2"/>
  <c r="L33" i="2"/>
  <c r="I33" i="2"/>
  <c r="I34" i="2" s="1"/>
  <c r="H33" i="2"/>
  <c r="R21" i="2"/>
  <c r="Q21" i="2"/>
  <c r="P21" i="2"/>
  <c r="N21" i="2"/>
  <c r="M21" i="2"/>
  <c r="L21" i="2"/>
  <c r="J21" i="2"/>
  <c r="K21" i="2" s="1"/>
  <c r="I21" i="2"/>
  <c r="H21" i="2"/>
  <c r="R16" i="2"/>
  <c r="Q16" i="2"/>
  <c r="P16" i="2"/>
  <c r="N16" i="2"/>
  <c r="O16" i="2" s="1"/>
  <c r="M16" i="2"/>
  <c r="L16" i="2"/>
  <c r="J16" i="2"/>
  <c r="I16" i="2"/>
  <c r="E33" i="2"/>
  <c r="G33" i="2" s="1"/>
  <c r="F33" i="2"/>
  <c r="D33" i="2"/>
  <c r="E21" i="2"/>
  <c r="F21" i="2"/>
  <c r="D21" i="2"/>
  <c r="D34" i="2" s="1"/>
  <c r="E16" i="2"/>
  <c r="F16" i="2"/>
  <c r="D16" i="2"/>
  <c r="V17" i="2"/>
  <c r="V22" i="2"/>
  <c r="V23" i="2"/>
  <c r="U17" i="2"/>
  <c r="U22" i="2"/>
  <c r="U23" i="2"/>
  <c r="S12" i="2"/>
  <c r="S13" i="2"/>
  <c r="S14" i="2"/>
  <c r="S15" i="2"/>
  <c r="S17" i="2"/>
  <c r="S18" i="2"/>
  <c r="S19" i="2"/>
  <c r="S20" i="2"/>
  <c r="S21" i="2"/>
  <c r="S22" i="2"/>
  <c r="S23" i="2"/>
  <c r="S24" i="2"/>
  <c r="S25" i="2"/>
  <c r="S26" i="2"/>
  <c r="S27" i="2"/>
  <c r="S28" i="2"/>
  <c r="S29" i="2"/>
  <c r="S30" i="2"/>
  <c r="S31" i="2"/>
  <c r="S32" i="2"/>
  <c r="S33" i="2"/>
  <c r="S11" i="2"/>
  <c r="O12" i="2"/>
  <c r="O13" i="2"/>
  <c r="O14" i="2"/>
  <c r="O15" i="2"/>
  <c r="O17" i="2"/>
  <c r="O18" i="2"/>
  <c r="O19" i="2"/>
  <c r="O20" i="2"/>
  <c r="O21" i="2"/>
  <c r="O22" i="2"/>
  <c r="O23" i="2"/>
  <c r="O24" i="2"/>
  <c r="O25" i="2"/>
  <c r="O26" i="2"/>
  <c r="O27" i="2"/>
  <c r="O28" i="2"/>
  <c r="O29" i="2"/>
  <c r="O30" i="2"/>
  <c r="O31" i="2"/>
  <c r="O32" i="2"/>
  <c r="O11" i="2"/>
  <c r="K13" i="2"/>
  <c r="K14" i="2"/>
  <c r="K15" i="2"/>
  <c r="K17" i="2"/>
  <c r="K18" i="2"/>
  <c r="K19" i="2"/>
  <c r="K20" i="2"/>
  <c r="K22" i="2"/>
  <c r="K23" i="2"/>
  <c r="K24" i="2"/>
  <c r="K25" i="2"/>
  <c r="K26" i="2"/>
  <c r="K27" i="2"/>
  <c r="K28" i="2"/>
  <c r="K29" i="2"/>
  <c r="K30" i="2"/>
  <c r="K31" i="2"/>
  <c r="K32" i="2"/>
  <c r="K12" i="2"/>
  <c r="K11" i="2"/>
  <c r="G12" i="2"/>
  <c r="G13" i="2"/>
  <c r="G14" i="2"/>
  <c r="G15" i="2"/>
  <c r="G17" i="2"/>
  <c r="G18" i="2"/>
  <c r="G19" i="2"/>
  <c r="G20" i="2"/>
  <c r="G22" i="2"/>
  <c r="G23" i="2"/>
  <c r="G24" i="2"/>
  <c r="G25" i="2"/>
  <c r="G26" i="2"/>
  <c r="G27" i="2"/>
  <c r="G28" i="2"/>
  <c r="G29" i="2"/>
  <c r="G30" i="2"/>
  <c r="G31" i="2"/>
  <c r="G32" i="2"/>
  <c r="G11" i="2"/>
  <c r="D32" i="1"/>
  <c r="T16" i="3" l="1"/>
  <c r="T28" i="3" s="1"/>
  <c r="R34" i="2"/>
  <c r="S16" i="2"/>
  <c r="N34" i="2"/>
  <c r="O34" i="2" s="1"/>
  <c r="V16" i="2"/>
  <c r="F15" i="1" s="1"/>
  <c r="J34" i="2"/>
  <c r="K34" i="2" s="1"/>
  <c r="K16" i="2"/>
  <c r="G21" i="2"/>
  <c r="J28" i="3"/>
  <c r="V22" i="3"/>
  <c r="M22" i="1" s="1"/>
  <c r="V16" i="3"/>
  <c r="M16" i="1" s="1"/>
  <c r="N20" i="1"/>
  <c r="N18" i="1"/>
  <c r="G22" i="3"/>
  <c r="N14" i="1"/>
  <c r="N10" i="1"/>
  <c r="N21" i="1"/>
  <c r="N13" i="1"/>
  <c r="Q34" i="2"/>
  <c r="M34" i="2"/>
  <c r="E23" i="1"/>
  <c r="E19" i="1"/>
  <c r="G19" i="1" s="1"/>
  <c r="U21" i="2"/>
  <c r="G13" i="1"/>
  <c r="W11" i="2"/>
  <c r="N12" i="1"/>
  <c r="P34" i="2"/>
  <c r="G29" i="1"/>
  <c r="G21" i="1"/>
  <c r="G28" i="1"/>
  <c r="G24" i="1"/>
  <c r="G16" i="1"/>
  <c r="H28" i="3"/>
  <c r="N26" i="1"/>
  <c r="N24" i="1"/>
  <c r="N15" i="1"/>
  <c r="G25" i="1"/>
  <c r="G17" i="1"/>
  <c r="G11" i="1"/>
  <c r="N30" i="1"/>
  <c r="N32" i="1"/>
  <c r="N19" i="1"/>
  <c r="F28" i="3"/>
  <c r="G16" i="3"/>
  <c r="N11" i="1"/>
  <c r="G12" i="1"/>
  <c r="F34" i="2"/>
  <c r="G23" i="1"/>
  <c r="E34" i="2"/>
  <c r="G10" i="1"/>
  <c r="G14" i="1"/>
  <c r="G26" i="1"/>
  <c r="G22" i="1"/>
  <c r="G18" i="1"/>
  <c r="G30" i="1"/>
  <c r="G16" i="2"/>
  <c r="U16" i="2"/>
  <c r="V33" i="2"/>
  <c r="O33" i="2"/>
  <c r="K33" i="2"/>
  <c r="V21" i="2"/>
  <c r="F20" i="1" s="1"/>
  <c r="S34" i="2" l="1"/>
  <c r="M33" i="1"/>
  <c r="V28" i="3"/>
  <c r="V34" i="2"/>
  <c r="F32" i="1"/>
  <c r="E20" i="1"/>
  <c r="G20" i="1" s="1"/>
  <c r="G34" i="2"/>
  <c r="U34" i="2"/>
  <c r="E15" i="1"/>
  <c r="F33" i="1" l="1"/>
  <c r="G32" i="1"/>
  <c r="G15" i="1"/>
  <c r="E33" i="1"/>
  <c r="G33" i="1" l="1"/>
  <c r="F9" i="4"/>
  <c r="E50" i="7"/>
  <c r="C50" i="7"/>
  <c r="E45" i="7"/>
  <c r="E51" i="7" s="1"/>
  <c r="C45" i="7"/>
  <c r="C51" i="7" s="1"/>
  <c r="E36" i="7"/>
  <c r="C36" i="7"/>
  <c r="E34" i="7"/>
  <c r="C34" i="7"/>
  <c r="C40" i="7" s="1"/>
  <c r="C52" i="7" s="1"/>
  <c r="C11" i="7"/>
  <c r="E12" i="6"/>
  <c r="C9" i="6"/>
  <c r="C12" i="6" s="1"/>
  <c r="D30" i="5"/>
  <c r="C30" i="5"/>
  <c r="D19" i="5"/>
  <c r="C19" i="5"/>
  <c r="G13" i="4"/>
  <c r="E13" i="4"/>
  <c r="D13" i="4"/>
  <c r="C13" i="4"/>
  <c r="H12" i="4"/>
  <c r="H11" i="4"/>
  <c r="H10" i="4"/>
  <c r="H9" i="4"/>
  <c r="H13" i="4" s="1"/>
  <c r="D11" i="2"/>
  <c r="C49" i="1"/>
  <c r="K27" i="1"/>
  <c r="K22" i="1"/>
  <c r="D20" i="1"/>
  <c r="K16" i="1"/>
  <c r="D15" i="1"/>
  <c r="C31" i="5" l="1"/>
  <c r="H16" i="2"/>
  <c r="H34" i="2" s="1"/>
  <c r="T14" i="2"/>
  <c r="T16" i="2" s="1"/>
  <c r="T34" i="2" s="1"/>
  <c r="K33" i="1"/>
  <c r="C50" i="1"/>
  <c r="D31" i="5"/>
  <c r="F13" i="4"/>
  <c r="C48" i="1"/>
  <c r="C7" i="11" l="1"/>
  <c r="D7" i="11"/>
  <c r="D51" i="8"/>
  <c r="D53" i="8" s="1"/>
  <c r="C53" i="8"/>
  <c r="D7" i="8"/>
  <c r="H265" i="31" l="1"/>
  <c r="I265" i="31"/>
  <c r="G265" i="31"/>
  <c r="G270" i="31"/>
  <c r="F147" i="31" l="1"/>
  <c r="F148" i="31" s="1"/>
  <c r="E147" i="31"/>
  <c r="E148" i="31" s="1"/>
  <c r="D147" i="31"/>
  <c r="D148" i="31" s="1"/>
  <c r="I320" i="31" l="1"/>
  <c r="D320" i="31"/>
  <c r="E320" i="31"/>
  <c r="F320" i="31"/>
  <c r="H320" i="31"/>
  <c r="H309" i="31"/>
  <c r="I309" i="31"/>
  <c r="G320" i="31"/>
  <c r="G309" i="31"/>
  <c r="H321" i="31" l="1"/>
  <c r="I321" i="31"/>
  <c r="G321" i="31"/>
  <c r="K303" i="31"/>
  <c r="L303" i="31" l="1"/>
  <c r="R386" i="31"/>
  <c r="P386" i="31"/>
  <c r="Q386" i="31"/>
  <c r="O392" i="31"/>
  <c r="O386" i="31"/>
  <c r="K392" i="31"/>
  <c r="K386" i="31"/>
  <c r="G392" i="31"/>
  <c r="G386" i="31"/>
  <c r="O364" i="31"/>
  <c r="O358" i="31"/>
  <c r="K358" i="31"/>
  <c r="G358" i="31"/>
  <c r="G364" i="31"/>
  <c r="J364" i="31"/>
  <c r="R392" i="31" s="1"/>
  <c r="I364" i="31"/>
  <c r="Q392" i="31" s="1"/>
  <c r="H364" i="31"/>
  <c r="P392" i="31" s="1"/>
  <c r="S392" i="31" l="1"/>
  <c r="K364" i="31"/>
  <c r="S386" i="31"/>
  <c r="O344" i="31" l="1"/>
  <c r="K344" i="31"/>
  <c r="K333" i="31" l="1"/>
  <c r="J344" i="31"/>
  <c r="I344" i="31"/>
  <c r="L344" i="31"/>
  <c r="M333" i="31"/>
  <c r="N339" i="31"/>
  <c r="O339" i="31"/>
  <c r="N333" i="31"/>
  <c r="N344" i="31"/>
  <c r="G344" i="31"/>
  <c r="H344" i="31"/>
  <c r="O333" i="31"/>
  <c r="M339" i="31"/>
  <c r="M344" i="31"/>
  <c r="J333" i="31"/>
  <c r="L333" i="31"/>
  <c r="K339" i="31"/>
  <c r="K345" i="31" s="1"/>
  <c r="L339" i="31"/>
  <c r="J339" i="31"/>
  <c r="I339" i="31"/>
  <c r="I333" i="31"/>
  <c r="G333" i="31"/>
  <c r="G339" i="31"/>
  <c r="H333" i="31"/>
  <c r="H339" i="31"/>
  <c r="I345" i="31" l="1"/>
  <c r="N345" i="31"/>
  <c r="J345" i="31"/>
  <c r="O345" i="31"/>
  <c r="L345" i="31"/>
  <c r="M345" i="31"/>
  <c r="G345" i="31"/>
  <c r="H345" i="31"/>
  <c r="H49" i="31" l="1"/>
  <c r="G49" i="31"/>
  <c r="I49" i="31"/>
  <c r="N29" i="10" l="1"/>
  <c r="N263" i="30" l="1"/>
  <c r="M263" i="30"/>
  <c r="L263" i="30"/>
  <c r="N262" i="30"/>
  <c r="M262" i="30"/>
  <c r="L262" i="30"/>
  <c r="L260" i="30"/>
  <c r="M260" i="30"/>
  <c r="N260" i="30"/>
  <c r="L247" i="30"/>
  <c r="M247" i="30"/>
  <c r="N247" i="30"/>
  <c r="M27" i="27" l="1"/>
  <c r="R27" i="27"/>
  <c r="Q27" i="27"/>
  <c r="P27" i="27"/>
  <c r="O27" i="27"/>
  <c r="N27" i="27"/>
  <c r="L27" i="27"/>
  <c r="K27" i="27"/>
  <c r="J27" i="27"/>
  <c r="L169" i="30"/>
  <c r="K169" i="30"/>
  <c r="J169" i="30"/>
  <c r="G181" i="30"/>
  <c r="G169" i="30"/>
  <c r="S27" i="27" l="1"/>
  <c r="U27" i="27"/>
  <c r="T27" i="27"/>
  <c r="I164" i="30"/>
  <c r="K181" i="30"/>
  <c r="U10" i="27"/>
  <c r="T10" i="27"/>
  <c r="S10" i="27"/>
  <c r="H164" i="30"/>
  <c r="U15" i="27"/>
  <c r="U28" i="27" s="1"/>
  <c r="T15" i="27"/>
  <c r="S15" i="27"/>
  <c r="S28" i="27" s="1"/>
  <c r="I169" i="30"/>
  <c r="J181" i="30"/>
  <c r="G164" i="30"/>
  <c r="G182" i="30" s="1"/>
  <c r="H169" i="30"/>
  <c r="H181" i="30"/>
  <c r="I181" i="30"/>
  <c r="L181" i="30"/>
  <c r="T28" i="27" l="1"/>
  <c r="H182" i="30"/>
  <c r="I182" i="30"/>
  <c r="D227" i="30"/>
  <c r="E222" i="30"/>
  <c r="W193" i="30"/>
  <c r="K193" i="30"/>
  <c r="G210" i="30" l="1"/>
  <c r="H210" i="30"/>
  <c r="I210" i="30"/>
  <c r="K198" i="30"/>
  <c r="P193" i="30"/>
  <c r="F222" i="30"/>
  <c r="E239" i="30"/>
  <c r="F239" i="30"/>
  <c r="R198" i="30"/>
  <c r="M210" i="30"/>
  <c r="V198" i="30"/>
  <c r="N193" i="30"/>
  <c r="O193" i="30"/>
  <c r="M198" i="30"/>
  <c r="N210" i="30"/>
  <c r="S193" i="30"/>
  <c r="T193" i="30"/>
  <c r="U193" i="30"/>
  <c r="S198" i="30"/>
  <c r="T198" i="30"/>
  <c r="U198" i="30"/>
  <c r="S210" i="30"/>
  <c r="T210" i="30"/>
  <c r="U210" i="30"/>
  <c r="N198" i="30"/>
  <c r="O210" i="30"/>
  <c r="D222" i="30"/>
  <c r="E227" i="30"/>
  <c r="F227" i="30"/>
  <c r="D239" i="30"/>
  <c r="L193" i="30"/>
  <c r="J198" i="30"/>
  <c r="J210" i="30"/>
  <c r="K210" i="30"/>
  <c r="M193" i="30"/>
  <c r="O198" i="30"/>
  <c r="Q193" i="30"/>
  <c r="R193" i="30"/>
  <c r="P198" i="30"/>
  <c r="Q198" i="30"/>
  <c r="P210" i="30"/>
  <c r="Q210" i="30"/>
  <c r="R210" i="30"/>
  <c r="V193" i="30"/>
  <c r="X193" i="30"/>
  <c r="W198" i="30"/>
  <c r="X198" i="30"/>
  <c r="V210" i="30"/>
  <c r="W210" i="30"/>
  <c r="X210" i="30"/>
  <c r="J193" i="30"/>
  <c r="L198" i="30"/>
  <c r="L210" i="30"/>
  <c r="P211" i="30" l="1"/>
  <c r="K211" i="30"/>
  <c r="F240" i="30"/>
  <c r="U211" i="30"/>
  <c r="V211" i="30"/>
  <c r="D240" i="30"/>
  <c r="E240" i="30"/>
  <c r="O211" i="30"/>
  <c r="W211" i="30"/>
  <c r="X211" i="30"/>
  <c r="M211" i="30"/>
  <c r="T211" i="30"/>
  <c r="S211" i="30"/>
  <c r="N211" i="30"/>
  <c r="Q211" i="30"/>
  <c r="J211" i="30"/>
  <c r="L211" i="30"/>
  <c r="R211" i="30"/>
  <c r="P227" i="30"/>
  <c r="M227" i="30"/>
  <c r="P222" i="30" l="1"/>
  <c r="N222" i="30"/>
  <c r="O222" i="30"/>
  <c r="R227" i="30"/>
  <c r="Q222" i="30"/>
  <c r="R222" i="30"/>
  <c r="O239" i="30"/>
  <c r="Q227" i="30"/>
  <c r="M222" i="30"/>
  <c r="N227" i="30"/>
  <c r="O227" i="30"/>
  <c r="N239" i="30"/>
  <c r="P239" i="30"/>
  <c r="P240" i="30" s="1"/>
  <c r="R239" i="30"/>
  <c r="M239" i="30"/>
  <c r="Q239" i="30"/>
  <c r="O240" i="30" l="1"/>
  <c r="R240" i="30"/>
  <c r="M240" i="30"/>
  <c r="N240" i="30"/>
  <c r="Q240" i="30"/>
  <c r="L222" i="30"/>
  <c r="J222" i="30"/>
  <c r="K222" i="30"/>
  <c r="J227" i="30"/>
  <c r="K227" i="30"/>
  <c r="L227" i="30"/>
  <c r="J239" i="30"/>
  <c r="K239" i="30"/>
  <c r="L239" i="30"/>
  <c r="P151" i="30"/>
  <c r="Q139" i="30"/>
  <c r="R134" i="30"/>
  <c r="Q134" i="30"/>
  <c r="S130" i="30"/>
  <c r="T130" i="30"/>
  <c r="U130" i="30"/>
  <c r="N134" i="30" l="1"/>
  <c r="O139" i="30"/>
  <c r="N151" i="30"/>
  <c r="O151" i="30"/>
  <c r="P139" i="30"/>
  <c r="R151" i="30"/>
  <c r="Q151" i="30"/>
  <c r="Q152" i="30" s="1"/>
  <c r="U129" i="30"/>
  <c r="P134" i="30"/>
  <c r="R139" i="30"/>
  <c r="M134" i="30"/>
  <c r="O134" i="30"/>
  <c r="N139" i="30"/>
  <c r="T131" i="30"/>
  <c r="M139" i="30"/>
  <c r="M151" i="30"/>
  <c r="T129" i="30"/>
  <c r="L240" i="30"/>
  <c r="J240" i="30"/>
  <c r="K240" i="30"/>
  <c r="S131" i="30"/>
  <c r="S129" i="30"/>
  <c r="U131" i="30"/>
  <c r="R152" i="30" l="1"/>
  <c r="O152" i="30"/>
  <c r="N152" i="30"/>
  <c r="P152" i="30"/>
  <c r="M152" i="30"/>
  <c r="I146" i="30"/>
  <c r="H146" i="30"/>
  <c r="G146" i="30"/>
  <c r="I145" i="30"/>
  <c r="H145" i="30"/>
  <c r="G145" i="30"/>
  <c r="G143" i="30"/>
  <c r="H143" i="30"/>
  <c r="I143" i="30"/>
  <c r="G130" i="30"/>
  <c r="H130" i="30"/>
  <c r="I130" i="30"/>
  <c r="I148" i="30" l="1"/>
  <c r="N265" i="30"/>
  <c r="H150" i="30"/>
  <c r="M267" i="30"/>
  <c r="G150" i="30"/>
  <c r="L267" i="30"/>
  <c r="H148" i="30"/>
  <c r="M265" i="30"/>
  <c r="G148" i="30"/>
  <c r="L265" i="30"/>
  <c r="I150" i="30"/>
  <c r="N267" i="30"/>
  <c r="G142" i="30" l="1"/>
  <c r="L259" i="30"/>
  <c r="I142" i="30"/>
  <c r="N259" i="30"/>
  <c r="H142" i="30"/>
  <c r="M259" i="30"/>
  <c r="L246" i="30"/>
  <c r="N253" i="30"/>
  <c r="M254" i="30"/>
  <c r="H131" i="30" l="1"/>
  <c r="M248" i="30"/>
  <c r="H132" i="30"/>
  <c r="M249" i="30"/>
  <c r="H129" i="30"/>
  <c r="M246" i="30"/>
  <c r="G136" i="30"/>
  <c r="L253" i="30"/>
  <c r="G138" i="30"/>
  <c r="L255" i="30"/>
  <c r="I132" i="30"/>
  <c r="N249" i="30"/>
  <c r="I137" i="30"/>
  <c r="N254" i="30"/>
  <c r="I138" i="30"/>
  <c r="N255" i="30"/>
  <c r="G131" i="30"/>
  <c r="L248" i="30"/>
  <c r="H136" i="30"/>
  <c r="M253" i="30"/>
  <c r="H138" i="30"/>
  <c r="M255" i="30"/>
  <c r="G137" i="30"/>
  <c r="L254" i="30"/>
  <c r="I129" i="30"/>
  <c r="N246" i="30"/>
  <c r="G133" i="30"/>
  <c r="L250" i="30"/>
  <c r="H133" i="30"/>
  <c r="M250" i="30"/>
  <c r="I131" i="30"/>
  <c r="N248" i="30"/>
  <c r="I133" i="30"/>
  <c r="N250" i="30"/>
  <c r="G129" i="30"/>
  <c r="E139" i="30"/>
  <c r="H137" i="30"/>
  <c r="F139" i="30"/>
  <c r="I136" i="30"/>
  <c r="E134" i="30"/>
  <c r="F134" i="30"/>
  <c r="D139" i="30"/>
  <c r="L249" i="30"/>
  <c r="G139" i="30" l="1"/>
  <c r="L256" i="30"/>
  <c r="H134" i="30"/>
  <c r="M251" i="30"/>
  <c r="H139" i="30"/>
  <c r="M256" i="30"/>
  <c r="I134" i="30"/>
  <c r="N251" i="30"/>
  <c r="I139" i="30"/>
  <c r="N256" i="30"/>
  <c r="D134" i="30"/>
  <c r="G132" i="30"/>
  <c r="N266" i="30"/>
  <c r="M266" i="30"/>
  <c r="L266" i="30"/>
  <c r="G134" i="30" l="1"/>
  <c r="L251" i="30"/>
  <c r="D151" i="30"/>
  <c r="L268" i="30" s="1"/>
  <c r="G149" i="30"/>
  <c r="F151" i="30"/>
  <c r="N268" i="30" s="1"/>
  <c r="I149" i="30"/>
  <c r="E151" i="30"/>
  <c r="M268" i="30" s="1"/>
  <c r="H149" i="30"/>
  <c r="F181" i="30"/>
  <c r="E181" i="30"/>
  <c r="D181" i="30"/>
  <c r="O180" i="30"/>
  <c r="N180" i="30"/>
  <c r="M180" i="30"/>
  <c r="O179" i="30"/>
  <c r="N179" i="30"/>
  <c r="M179" i="30"/>
  <c r="O178" i="30"/>
  <c r="N178" i="30"/>
  <c r="M178" i="30"/>
  <c r="O176" i="30"/>
  <c r="N176" i="30"/>
  <c r="M176" i="30"/>
  <c r="O175" i="30"/>
  <c r="N175" i="30"/>
  <c r="M175" i="30"/>
  <c r="O173" i="30"/>
  <c r="N173" i="30"/>
  <c r="M173" i="30"/>
  <c r="O172" i="30"/>
  <c r="N172" i="30"/>
  <c r="M172" i="30"/>
  <c r="O168" i="30"/>
  <c r="N168" i="30"/>
  <c r="M168" i="30"/>
  <c r="O167" i="30"/>
  <c r="N167" i="30"/>
  <c r="M167" i="30"/>
  <c r="O166" i="30"/>
  <c r="M166" i="30"/>
  <c r="S237" i="30"/>
  <c r="T237" i="30"/>
  <c r="U237" i="30"/>
  <c r="S238" i="30"/>
  <c r="T238" i="30"/>
  <c r="U238" i="30"/>
  <c r="U236" i="30"/>
  <c r="T236" i="30"/>
  <c r="S236" i="30"/>
  <c r="U234" i="30"/>
  <c r="T234" i="30"/>
  <c r="S234" i="30"/>
  <c r="U233" i="30"/>
  <c r="T233" i="30"/>
  <c r="S233" i="30"/>
  <c r="U231" i="30"/>
  <c r="T231" i="30"/>
  <c r="S231" i="30"/>
  <c r="U226" i="30"/>
  <c r="T226" i="30"/>
  <c r="S226" i="30"/>
  <c r="U225" i="30"/>
  <c r="T225" i="30"/>
  <c r="S225" i="30"/>
  <c r="U224" i="30"/>
  <c r="T224" i="30"/>
  <c r="S224" i="30"/>
  <c r="U221" i="30"/>
  <c r="T221" i="30"/>
  <c r="S221" i="30"/>
  <c r="T220" i="30"/>
  <c r="S220" i="30"/>
  <c r="U218" i="30"/>
  <c r="T218" i="30"/>
  <c r="S218" i="30"/>
  <c r="U150" i="30"/>
  <c r="T150" i="30"/>
  <c r="S150" i="30"/>
  <c r="U149" i="30"/>
  <c r="T149" i="30"/>
  <c r="S149" i="30"/>
  <c r="U148" i="30"/>
  <c r="T148" i="30"/>
  <c r="S148" i="30"/>
  <c r="U146" i="30"/>
  <c r="T146" i="30"/>
  <c r="S146" i="30"/>
  <c r="U145" i="30"/>
  <c r="T145" i="30"/>
  <c r="S145" i="30"/>
  <c r="U143" i="30"/>
  <c r="T143" i="30"/>
  <c r="S143" i="30"/>
  <c r="U138" i="30"/>
  <c r="T138" i="30"/>
  <c r="S138" i="30"/>
  <c r="U137" i="30"/>
  <c r="T137" i="30"/>
  <c r="S137" i="30"/>
  <c r="U136" i="30"/>
  <c r="T136" i="30"/>
  <c r="S136" i="30"/>
  <c r="U132" i="30"/>
  <c r="S133" i="30"/>
  <c r="T133" i="30"/>
  <c r="U133" i="30"/>
  <c r="N181" i="30" l="1"/>
  <c r="M181" i="30"/>
  <c r="O181" i="30"/>
  <c r="D152" i="30"/>
  <c r="G151" i="30"/>
  <c r="E152" i="30"/>
  <c r="H151" i="30"/>
  <c r="F152" i="30"/>
  <c r="I151" i="30"/>
  <c r="G218" i="30"/>
  <c r="H218" i="30"/>
  <c r="I218" i="30"/>
  <c r="I152" i="30" l="1"/>
  <c r="N269" i="30"/>
  <c r="H152" i="30"/>
  <c r="M269" i="30"/>
  <c r="G152" i="30"/>
  <c r="L269" i="30"/>
  <c r="U142" i="30" l="1"/>
  <c r="T142" i="30" l="1"/>
  <c r="S142" i="30"/>
  <c r="L139" i="30"/>
  <c r="U139" i="30" s="1"/>
  <c r="K139" i="30"/>
  <c r="J139" i="30"/>
  <c r="L134" i="30"/>
  <c r="K134" i="30"/>
  <c r="J134" i="30"/>
  <c r="L151" i="30"/>
  <c r="K151" i="30"/>
  <c r="J151" i="30"/>
  <c r="T227" i="30"/>
  <c r="T230" i="30"/>
  <c r="I259" i="30" s="1"/>
  <c r="U230" i="30"/>
  <c r="J259" i="30" s="1"/>
  <c r="S230" i="30"/>
  <c r="H259" i="30" s="1"/>
  <c r="H260" i="30"/>
  <c r="I260" i="30"/>
  <c r="J260" i="30"/>
  <c r="H262" i="30"/>
  <c r="I262" i="30"/>
  <c r="J262" i="30"/>
  <c r="H263" i="30"/>
  <c r="I263" i="30"/>
  <c r="J263" i="30"/>
  <c r="S227" i="30" l="1"/>
  <c r="T139" i="30"/>
  <c r="K263" i="30"/>
  <c r="K262" i="30"/>
  <c r="S139" i="30"/>
  <c r="U227" i="30"/>
  <c r="K260" i="30"/>
  <c r="K259" i="30"/>
  <c r="S151" i="30"/>
  <c r="T151" i="30"/>
  <c r="U151" i="30"/>
  <c r="L152" i="30"/>
  <c r="K152" i="30"/>
  <c r="J152" i="30"/>
  <c r="U239" i="30" l="1"/>
  <c r="S239" i="30"/>
  <c r="T239" i="30"/>
  <c r="O281" i="30"/>
  <c r="O286" i="30"/>
  <c r="O287" i="30"/>
  <c r="O290" i="30"/>
  <c r="O293" i="30"/>
  <c r="P115" i="30"/>
  <c r="Q115" i="30"/>
  <c r="R115" i="30"/>
  <c r="P99" i="30"/>
  <c r="Q99" i="30"/>
  <c r="R99" i="30"/>
  <c r="N166" i="30"/>
  <c r="T132" i="30"/>
  <c r="G11" i="30" l="1"/>
  <c r="S132" i="30"/>
  <c r="O16" i="30"/>
  <c r="N79" i="30"/>
  <c r="U220" i="30"/>
  <c r="X43" i="30"/>
  <c r="W79" i="30"/>
  <c r="N16" i="30"/>
  <c r="P79" i="30"/>
  <c r="P111" i="30"/>
  <c r="Q112" i="30"/>
  <c r="R114" i="30"/>
  <c r="P118" i="30"/>
  <c r="Q119" i="30"/>
  <c r="W48" i="30"/>
  <c r="R48" i="30"/>
  <c r="Q114" i="30"/>
  <c r="R117" i="30"/>
  <c r="K79" i="30"/>
  <c r="R111" i="30"/>
  <c r="P114" i="30"/>
  <c r="Q117" i="30"/>
  <c r="R118" i="30"/>
  <c r="H16" i="30"/>
  <c r="I28" i="30"/>
  <c r="L11" i="30"/>
  <c r="K16" i="30"/>
  <c r="Q118" i="30"/>
  <c r="R119" i="30"/>
  <c r="W16" i="30"/>
  <c r="H43" i="30"/>
  <c r="I43" i="30"/>
  <c r="G48" i="30"/>
  <c r="H48" i="30"/>
  <c r="G60" i="30"/>
  <c r="K43" i="30"/>
  <c r="L43" i="30"/>
  <c r="K48" i="30"/>
  <c r="L48" i="30"/>
  <c r="M43" i="30"/>
  <c r="O48" i="30"/>
  <c r="M48" i="30"/>
  <c r="R112" i="30"/>
  <c r="M60" i="30"/>
  <c r="P112" i="30"/>
  <c r="P119" i="30"/>
  <c r="Q111" i="30"/>
  <c r="P117" i="30"/>
  <c r="N48" i="30"/>
  <c r="V43" i="30"/>
  <c r="W43" i="30"/>
  <c r="X48" i="30"/>
  <c r="V60" i="30"/>
  <c r="P43" i="30"/>
  <c r="Q43" i="30"/>
  <c r="R43" i="30"/>
  <c r="Q48" i="30"/>
  <c r="R60" i="30"/>
  <c r="E74" i="30"/>
  <c r="F74" i="30"/>
  <c r="D79" i="30"/>
  <c r="E79" i="30"/>
  <c r="F79" i="30"/>
  <c r="F91" i="30"/>
  <c r="P74" i="30"/>
  <c r="S48" i="30"/>
  <c r="U60" i="30"/>
  <c r="K108" i="30"/>
  <c r="W60" i="30"/>
  <c r="J11" i="30"/>
  <c r="D74" i="30"/>
  <c r="I74" i="30"/>
  <c r="K91" i="30"/>
  <c r="O79" i="30"/>
  <c r="M91" i="30"/>
  <c r="Q74" i="30"/>
  <c r="T91" i="30"/>
  <c r="V91" i="30"/>
  <c r="D108" i="30"/>
  <c r="H103" i="30"/>
  <c r="I108" i="30"/>
  <c r="K28" i="30"/>
  <c r="V28" i="30"/>
  <c r="K74" i="30"/>
  <c r="M74" i="30"/>
  <c r="N74" i="30"/>
  <c r="N91" i="30"/>
  <c r="R91" i="30"/>
  <c r="T79" i="30"/>
  <c r="U91" i="30"/>
  <c r="V74" i="30"/>
  <c r="X79" i="30"/>
  <c r="E103" i="30"/>
  <c r="F103" i="30"/>
  <c r="F120" i="30"/>
  <c r="I103" i="30"/>
  <c r="G108" i="30"/>
  <c r="H108" i="30"/>
  <c r="I120" i="30"/>
  <c r="N108" i="30"/>
  <c r="O120" i="30"/>
  <c r="H91" i="30"/>
  <c r="L91" i="30"/>
  <c r="T74" i="30"/>
  <c r="S79" i="30"/>
  <c r="F108" i="30"/>
  <c r="M108" i="30"/>
  <c r="J120" i="30"/>
  <c r="M11" i="30"/>
  <c r="N60" i="30"/>
  <c r="R28" i="30"/>
  <c r="F60" i="30"/>
  <c r="O43" i="30"/>
  <c r="Q60" i="30"/>
  <c r="Q91" i="30"/>
  <c r="D103" i="30"/>
  <c r="G103" i="30"/>
  <c r="S43" i="30"/>
  <c r="N11" i="30"/>
  <c r="I11" i="30"/>
  <c r="H11" i="30"/>
  <c r="I16" i="30"/>
  <c r="G16" i="30"/>
  <c r="G28" i="30"/>
  <c r="H28" i="30"/>
  <c r="J16" i="30"/>
  <c r="L28" i="30"/>
  <c r="I48" i="30"/>
  <c r="V48" i="30"/>
  <c r="X60" i="30"/>
  <c r="D91" i="30"/>
  <c r="E91" i="30"/>
  <c r="G74" i="30"/>
  <c r="H74" i="30"/>
  <c r="I79" i="30"/>
  <c r="G79" i="30"/>
  <c r="G91" i="30"/>
  <c r="I91" i="30"/>
  <c r="O74" i="30"/>
  <c r="M79" i="30"/>
  <c r="O91" i="30"/>
  <c r="W74" i="30"/>
  <c r="X74" i="30"/>
  <c r="V79" i="30"/>
  <c r="X91" i="30"/>
  <c r="E108" i="30"/>
  <c r="G120" i="30"/>
  <c r="H120" i="30"/>
  <c r="T43" i="30"/>
  <c r="T48" i="30"/>
  <c r="J108" i="30"/>
  <c r="K120" i="30"/>
  <c r="N28" i="30"/>
  <c r="O28" i="30"/>
  <c r="M28" i="30"/>
  <c r="O60" i="30"/>
  <c r="W91" i="30"/>
  <c r="P28" i="30"/>
  <c r="Q28" i="30"/>
  <c r="D60" i="30"/>
  <c r="E60" i="30"/>
  <c r="H60" i="30"/>
  <c r="P60" i="30"/>
  <c r="L74" i="30"/>
  <c r="U74" i="30"/>
  <c r="D120" i="30"/>
  <c r="E120" i="30"/>
  <c r="O11" i="30"/>
  <c r="K11" i="30"/>
  <c r="L16" i="30"/>
  <c r="J28" i="30"/>
  <c r="V11" i="30"/>
  <c r="W11" i="30"/>
  <c r="X16" i="30"/>
  <c r="V16" i="30"/>
  <c r="J43" i="30"/>
  <c r="J48" i="30"/>
  <c r="J60" i="30"/>
  <c r="K60" i="30"/>
  <c r="L60" i="30"/>
  <c r="H79" i="30"/>
  <c r="J74" i="30"/>
  <c r="L79" i="30"/>
  <c r="J91" i="30"/>
  <c r="R74" i="30"/>
  <c r="Q79" i="30"/>
  <c r="R79" i="30"/>
  <c r="P91" i="30"/>
  <c r="S74" i="30"/>
  <c r="U79" i="30"/>
  <c r="O103" i="30"/>
  <c r="M103" i="30"/>
  <c r="N103" i="30"/>
  <c r="O108" i="30"/>
  <c r="M120" i="30"/>
  <c r="N120" i="30"/>
  <c r="U43" i="30"/>
  <c r="U48" i="30"/>
  <c r="S60" i="30"/>
  <c r="T60" i="30"/>
  <c r="M16" i="30"/>
  <c r="J103" i="30"/>
  <c r="K103" i="30"/>
  <c r="L108" i="30"/>
  <c r="L103" i="30"/>
  <c r="L120" i="30"/>
  <c r="S91" i="30"/>
  <c r="J79" i="30"/>
  <c r="P48" i="30"/>
  <c r="N43" i="30"/>
  <c r="I60" i="30"/>
  <c r="G43" i="30"/>
  <c r="W28" i="30"/>
  <c r="X11" i="30"/>
  <c r="X28" i="30"/>
  <c r="S28" i="30"/>
  <c r="U28" i="30"/>
  <c r="T28" i="30"/>
  <c r="P92" i="30" l="1"/>
  <c r="M92" i="30"/>
  <c r="Q61" i="30"/>
  <c r="H29" i="30"/>
  <c r="R61" i="30"/>
  <c r="M61" i="30"/>
  <c r="Q92" i="30"/>
  <c r="D121" i="30"/>
  <c r="I92" i="30"/>
  <c r="I121" i="30"/>
  <c r="S61" i="30"/>
  <c r="H92" i="30"/>
  <c r="P61" i="30"/>
  <c r="K61" i="30"/>
  <c r="X92" i="30"/>
  <c r="K121" i="30"/>
  <c r="F92" i="30"/>
  <c r="X61" i="30"/>
  <c r="S92" i="30"/>
  <c r="T61" i="30"/>
  <c r="N121" i="30"/>
  <c r="M121" i="30"/>
  <c r="L61" i="30"/>
  <c r="L92" i="30"/>
  <c r="H121" i="30"/>
  <c r="E92" i="30"/>
  <c r="I61" i="30"/>
  <c r="G29" i="30"/>
  <c r="K92" i="30"/>
  <c r="W61" i="30"/>
  <c r="K29" i="30"/>
  <c r="N29" i="30"/>
  <c r="V92" i="30"/>
  <c r="W29" i="30"/>
  <c r="G61" i="30"/>
  <c r="N61" i="30"/>
  <c r="L121" i="30"/>
  <c r="U61" i="30"/>
  <c r="O121" i="30"/>
  <c r="U92" i="30"/>
  <c r="J61" i="30"/>
  <c r="L29" i="30"/>
  <c r="H61" i="30"/>
  <c r="W92" i="30"/>
  <c r="J29" i="30"/>
  <c r="I29" i="30"/>
  <c r="F121" i="30"/>
  <c r="N92" i="30"/>
  <c r="V29" i="30"/>
  <c r="O61" i="30"/>
  <c r="T92" i="30"/>
  <c r="V61" i="30"/>
  <c r="X29" i="30"/>
  <c r="R92" i="30"/>
  <c r="O92" i="30"/>
  <c r="D92" i="30"/>
  <c r="E121" i="30"/>
  <c r="M29" i="30"/>
  <c r="J121" i="30"/>
  <c r="G121" i="30"/>
  <c r="G92" i="30"/>
  <c r="O29" i="30"/>
  <c r="J92" i="30"/>
  <c r="R120" i="30"/>
  <c r="P120" i="30"/>
  <c r="Q120" i="30"/>
  <c r="Q106" i="30" l="1"/>
  <c r="Q107" i="30"/>
  <c r="P102" i="30" l="1"/>
  <c r="Q105" i="30"/>
  <c r="Q108" i="30" s="1"/>
  <c r="R98" i="30"/>
  <c r="Q102" i="30"/>
  <c r="R107" i="30"/>
  <c r="Q101" i="30"/>
  <c r="P107" i="30"/>
  <c r="R102" i="30"/>
  <c r="P101" i="30"/>
  <c r="P98" i="30"/>
  <c r="Q100" i="30"/>
  <c r="R106" i="30"/>
  <c r="P105" i="30"/>
  <c r="R105" i="30"/>
  <c r="P106" i="30"/>
  <c r="R101" i="30"/>
  <c r="R100" i="30"/>
  <c r="S11" i="30"/>
  <c r="Q98" i="30"/>
  <c r="P100" i="30"/>
  <c r="T16" i="30"/>
  <c r="S16" i="30"/>
  <c r="S29" i="30" s="1"/>
  <c r="P11" i="30"/>
  <c r="R16" i="30"/>
  <c r="R11" i="30"/>
  <c r="U11" i="30"/>
  <c r="U16" i="30"/>
  <c r="T11" i="30"/>
  <c r="P16" i="30"/>
  <c r="Q16" i="30"/>
  <c r="Q11" i="30"/>
  <c r="F43" i="30"/>
  <c r="E48" i="30"/>
  <c r="F48" i="30"/>
  <c r="D48" i="30"/>
  <c r="D43" i="30"/>
  <c r="E43" i="30"/>
  <c r="R103" i="30" l="1"/>
  <c r="R108" i="30"/>
  <c r="Q103" i="30"/>
  <c r="Q121" i="30" s="1"/>
  <c r="P103" i="30"/>
  <c r="P29" i="30"/>
  <c r="F61" i="30"/>
  <c r="P108" i="30"/>
  <c r="T29" i="30"/>
  <c r="U29" i="30"/>
  <c r="R29" i="30"/>
  <c r="Q29" i="30"/>
  <c r="D61" i="30"/>
  <c r="E61" i="30"/>
  <c r="F10" i="27"/>
  <c r="R121" i="30" l="1"/>
  <c r="P121" i="30"/>
  <c r="D269" i="30" s="1"/>
  <c r="E10" i="27"/>
  <c r="D10" i="27" l="1"/>
  <c r="O256" i="30" l="1"/>
  <c r="O255" i="30"/>
  <c r="O254" i="30"/>
  <c r="O253" i="30"/>
  <c r="O251" i="30"/>
  <c r="O250" i="30"/>
  <c r="O249" i="30"/>
  <c r="O248" i="30"/>
  <c r="O247" i="30"/>
  <c r="O246" i="30"/>
  <c r="O263" i="30"/>
  <c r="O262" i="30"/>
  <c r="O260" i="30"/>
  <c r="O259" i="30"/>
  <c r="O269" i="30"/>
  <c r="O268" i="30"/>
  <c r="O267" i="30"/>
  <c r="O266" i="30"/>
  <c r="O265" i="30"/>
  <c r="G264" i="30"/>
  <c r="F362" i="31" l="1"/>
  <c r="E362" i="31"/>
  <c r="D362" i="31"/>
  <c r="G362" i="31" l="1"/>
  <c r="T132" i="31" l="1"/>
  <c r="M381" i="31" s="1"/>
  <c r="T131" i="31"/>
  <c r="M380" i="31" s="1"/>
  <c r="T130" i="31"/>
  <c r="M379" i="31" s="1"/>
  <c r="S138" i="31"/>
  <c r="L387" i="31" s="1"/>
  <c r="S135" i="31"/>
  <c r="L384" i="31" s="1"/>
  <c r="T135" i="31"/>
  <c r="M384" i="31" s="1"/>
  <c r="U135" i="31"/>
  <c r="N384" i="31" s="1"/>
  <c r="S131" i="31"/>
  <c r="L380" i="31" s="1"/>
  <c r="U131" i="31"/>
  <c r="N380" i="31" s="1"/>
  <c r="S132" i="31"/>
  <c r="L381" i="31" s="1"/>
  <c r="U132" i="31"/>
  <c r="N381" i="31" s="1"/>
  <c r="S133" i="31"/>
  <c r="L382" i="31" s="1"/>
  <c r="T133" i="31"/>
  <c r="M382" i="31" s="1"/>
  <c r="U133" i="31"/>
  <c r="N382" i="31" s="1"/>
  <c r="S134" i="31"/>
  <c r="L383" i="31" s="1"/>
  <c r="T134" i="31"/>
  <c r="M383" i="31" s="1"/>
  <c r="U134" i="31"/>
  <c r="N383" i="31" s="1"/>
  <c r="U130" i="31"/>
  <c r="N379" i="31" s="1"/>
  <c r="S130" i="31"/>
  <c r="L379" i="31" s="1"/>
  <c r="R136" i="31"/>
  <c r="P136" i="31"/>
  <c r="O382" i="31" l="1"/>
  <c r="O384" i="31"/>
  <c r="O381" i="31"/>
  <c r="L385" i="31"/>
  <c r="O383" i="31"/>
  <c r="O380" i="31"/>
  <c r="O379" i="31"/>
  <c r="M385" i="31"/>
  <c r="U136" i="31"/>
  <c r="S136" i="31"/>
  <c r="T138" i="31"/>
  <c r="Q136" i="31"/>
  <c r="T136" i="31"/>
  <c r="O385" i="31" l="1"/>
  <c r="M387" i="31"/>
  <c r="R328" i="31" l="1"/>
  <c r="F380" i="31" s="1"/>
  <c r="R329" i="31"/>
  <c r="F381" i="31" s="1"/>
  <c r="P330" i="31"/>
  <c r="D382" i="31" s="1"/>
  <c r="Q330" i="31"/>
  <c r="E382" i="31" s="1"/>
  <c r="R330" i="31"/>
  <c r="F382" i="31" s="1"/>
  <c r="P331" i="31"/>
  <c r="D383" i="31" s="1"/>
  <c r="Q331" i="31"/>
  <c r="E383" i="31" s="1"/>
  <c r="R331" i="31"/>
  <c r="F383" i="31" s="1"/>
  <c r="P332" i="31"/>
  <c r="D384" i="31" s="1"/>
  <c r="Q332" i="31"/>
  <c r="E384" i="31" s="1"/>
  <c r="R332" i="31"/>
  <c r="F384" i="31" s="1"/>
  <c r="R327" i="31"/>
  <c r="F379" i="31" s="1"/>
  <c r="P335" i="31"/>
  <c r="D387" i="31" s="1"/>
  <c r="Q329" i="31"/>
  <c r="E381" i="31" s="1"/>
  <c r="Q328" i="31"/>
  <c r="E380" i="31" s="1"/>
  <c r="Q327" i="31"/>
  <c r="E379" i="31" s="1"/>
  <c r="D333" i="31"/>
  <c r="R343" i="31"/>
  <c r="F395" i="31" s="1"/>
  <c r="Q343" i="31"/>
  <c r="E395" i="31" s="1"/>
  <c r="P343" i="31"/>
  <c r="D395" i="31" s="1"/>
  <c r="R342" i="31"/>
  <c r="F394" i="31" s="1"/>
  <c r="Q342" i="31"/>
  <c r="E394" i="31" s="1"/>
  <c r="P342" i="31"/>
  <c r="D394" i="31" s="1"/>
  <c r="E344" i="31"/>
  <c r="R338" i="31"/>
  <c r="F390" i="31" s="1"/>
  <c r="Q338" i="31"/>
  <c r="E390" i="31" s="1"/>
  <c r="P338" i="31"/>
  <c r="D390" i="31" s="1"/>
  <c r="R337" i="31"/>
  <c r="F389" i="31" s="1"/>
  <c r="Q337" i="31"/>
  <c r="E389" i="31" s="1"/>
  <c r="P337" i="31"/>
  <c r="D389" i="31" s="1"/>
  <c r="R336" i="31"/>
  <c r="F388" i="31" s="1"/>
  <c r="Q336" i="31"/>
  <c r="E388" i="31" s="1"/>
  <c r="P336" i="31"/>
  <c r="D388" i="31" s="1"/>
  <c r="E339" i="31"/>
  <c r="F333" i="31"/>
  <c r="E333" i="31"/>
  <c r="M367" i="31"/>
  <c r="N366" i="31"/>
  <c r="L366" i="31"/>
  <c r="N362" i="31"/>
  <c r="L362" i="31"/>
  <c r="M361" i="31"/>
  <c r="N360" i="31"/>
  <c r="L360" i="31"/>
  <c r="O283" i="31"/>
  <c r="N356" i="31" s="1"/>
  <c r="L356" i="31"/>
  <c r="F284" i="31"/>
  <c r="N280" i="31"/>
  <c r="M353" i="31" s="1"/>
  <c r="O280" i="31"/>
  <c r="N353" i="31" s="1"/>
  <c r="E284" i="31"/>
  <c r="G395" i="31" l="1"/>
  <c r="G389" i="31"/>
  <c r="E385" i="31"/>
  <c r="G383" i="31"/>
  <c r="G390" i="31"/>
  <c r="D391" i="31"/>
  <c r="G388" i="31"/>
  <c r="G394" i="31"/>
  <c r="G384" i="31"/>
  <c r="G382" i="31"/>
  <c r="D284" i="31"/>
  <c r="D296" i="31" s="1"/>
  <c r="P327" i="31"/>
  <c r="D379" i="31" s="1"/>
  <c r="R333" i="31"/>
  <c r="P328" i="31"/>
  <c r="D380" i="31" s="1"/>
  <c r="G380" i="31" s="1"/>
  <c r="P329" i="31"/>
  <c r="D381" i="31" s="1"/>
  <c r="G381" i="31" s="1"/>
  <c r="O279" i="31"/>
  <c r="N352" i="31" s="1"/>
  <c r="M279" i="31"/>
  <c r="L352" i="31" s="1"/>
  <c r="R335" i="31"/>
  <c r="F387" i="31" s="1"/>
  <c r="F391" i="31" s="1"/>
  <c r="Q341" i="31"/>
  <c r="E393" i="31" s="1"/>
  <c r="E396" i="31" s="1"/>
  <c r="N279" i="31"/>
  <c r="M352" i="31" s="1"/>
  <c r="M280" i="31"/>
  <c r="L353" i="31" s="1"/>
  <c r="O353" i="31" s="1"/>
  <c r="M356" i="31"/>
  <c r="O356" i="31" s="1"/>
  <c r="M360" i="31"/>
  <c r="O360" i="31" s="1"/>
  <c r="L361" i="31"/>
  <c r="N361" i="31"/>
  <c r="M362" i="31"/>
  <c r="E296" i="31"/>
  <c r="M366" i="31"/>
  <c r="O366" i="31" s="1"/>
  <c r="L367" i="31"/>
  <c r="N367" i="31"/>
  <c r="D339" i="31"/>
  <c r="F339" i="31"/>
  <c r="Q339" i="31"/>
  <c r="D344" i="31"/>
  <c r="F344" i="31"/>
  <c r="Q344" i="31"/>
  <c r="Q335" i="31"/>
  <c r="E387" i="31" s="1"/>
  <c r="E391" i="31" s="1"/>
  <c r="P341" i="31"/>
  <c r="D393" i="31" s="1"/>
  <c r="R341" i="31"/>
  <c r="F393" i="31" s="1"/>
  <c r="F396" i="31" s="1"/>
  <c r="Q333" i="31"/>
  <c r="P333" i="31"/>
  <c r="E345" i="31"/>
  <c r="F296" i="31"/>
  <c r="M278" i="31"/>
  <c r="L351" i="31" s="1"/>
  <c r="O278" i="31"/>
  <c r="N351" i="31" s="1"/>
  <c r="L359" i="31"/>
  <c r="N359" i="31"/>
  <c r="L365" i="31"/>
  <c r="N365" i="31"/>
  <c r="N278" i="31"/>
  <c r="M351" i="31" s="1"/>
  <c r="M359" i="31"/>
  <c r="M365" i="31"/>
  <c r="M368" i="31" s="1"/>
  <c r="N363" i="31" l="1"/>
  <c r="N368" i="31"/>
  <c r="O367" i="31"/>
  <c r="O361" i="31"/>
  <c r="L363" i="31"/>
  <c r="O359" i="31"/>
  <c r="O365" i="31"/>
  <c r="L368" i="31"/>
  <c r="M363" i="31"/>
  <c r="O362" i="31"/>
  <c r="O352" i="31"/>
  <c r="O351" i="31"/>
  <c r="F397" i="31"/>
  <c r="G387" i="31"/>
  <c r="G393" i="31"/>
  <c r="D396" i="31"/>
  <c r="G396" i="31" s="1"/>
  <c r="G379" i="31"/>
  <c r="D385" i="31"/>
  <c r="G391" i="31"/>
  <c r="E397" i="31"/>
  <c r="D345" i="31"/>
  <c r="F345" i="31"/>
  <c r="R339" i="31"/>
  <c r="Q345" i="31"/>
  <c r="P344" i="31"/>
  <c r="R344" i="31"/>
  <c r="P339" i="31"/>
  <c r="N369" i="31" l="1"/>
  <c r="O368" i="31"/>
  <c r="O363" i="31"/>
  <c r="G385" i="31"/>
  <c r="D397" i="31"/>
  <c r="G397" i="31" s="1"/>
  <c r="P345" i="31"/>
  <c r="R345" i="31"/>
  <c r="K305" i="31"/>
  <c r="I353" i="31" s="1"/>
  <c r="R263" i="30" l="1"/>
  <c r="Q263" i="30"/>
  <c r="P263" i="30"/>
  <c r="R262" i="30"/>
  <c r="Q262" i="30"/>
  <c r="P262" i="30"/>
  <c r="P260" i="30"/>
  <c r="Q260" i="30"/>
  <c r="R260" i="30"/>
  <c r="R259" i="30"/>
  <c r="Q259" i="30"/>
  <c r="P259" i="30"/>
  <c r="P254" i="30"/>
  <c r="Q254" i="30"/>
  <c r="R254" i="30"/>
  <c r="P255" i="30"/>
  <c r="Q255" i="30"/>
  <c r="R255" i="30"/>
  <c r="R253" i="30"/>
  <c r="Q253" i="30"/>
  <c r="P253" i="30"/>
  <c r="H254" i="30"/>
  <c r="I254" i="30"/>
  <c r="J254" i="30"/>
  <c r="H255" i="30"/>
  <c r="I255" i="30"/>
  <c r="J255" i="30"/>
  <c r="J253" i="30"/>
  <c r="I253" i="30"/>
  <c r="H253" i="30"/>
  <c r="K304" i="31"/>
  <c r="I352" i="31" s="1"/>
  <c r="J351" i="31"/>
  <c r="L319" i="31"/>
  <c r="J367" i="31" s="1"/>
  <c r="H367" i="31"/>
  <c r="K318" i="31"/>
  <c r="I366" i="31" s="1"/>
  <c r="K314" i="31"/>
  <c r="I362" i="31" s="1"/>
  <c r="L313" i="31"/>
  <c r="J361" i="31" s="1"/>
  <c r="H361" i="31"/>
  <c r="K312" i="31"/>
  <c r="I360" i="31" s="1"/>
  <c r="K308" i="31"/>
  <c r="I356" i="31" s="1"/>
  <c r="L307" i="31"/>
  <c r="J355" i="31" s="1"/>
  <c r="J307" i="31"/>
  <c r="H355" i="31" s="1"/>
  <c r="K306" i="31"/>
  <c r="I354" i="31" s="1"/>
  <c r="J305" i="31"/>
  <c r="H353" i="31" s="1"/>
  <c r="S260" i="30" l="1"/>
  <c r="K255" i="30"/>
  <c r="K253" i="30"/>
  <c r="K254" i="30"/>
  <c r="S263" i="30"/>
  <c r="S259" i="30"/>
  <c r="S262" i="30"/>
  <c r="L304" i="31"/>
  <c r="J352" i="31" s="1"/>
  <c r="J304" i="31"/>
  <c r="H352" i="31" s="1"/>
  <c r="D309" i="31"/>
  <c r="D321" i="31" s="1"/>
  <c r="J303" i="31"/>
  <c r="H351" i="31" s="1"/>
  <c r="H359" i="31"/>
  <c r="L311" i="31"/>
  <c r="J359" i="31" s="1"/>
  <c r="J317" i="31"/>
  <c r="L317" i="31"/>
  <c r="E309" i="31"/>
  <c r="E321" i="31" s="1"/>
  <c r="I351" i="31"/>
  <c r="K315" i="31"/>
  <c r="K311" i="31"/>
  <c r="I359" i="31" s="1"/>
  <c r="K317" i="31"/>
  <c r="J306" i="31"/>
  <c r="H354" i="31" s="1"/>
  <c r="L306" i="31"/>
  <c r="J354" i="31" s="1"/>
  <c r="K307" i="31"/>
  <c r="I355" i="31" s="1"/>
  <c r="K355" i="31" s="1"/>
  <c r="J308" i="31"/>
  <c r="H356" i="31" s="1"/>
  <c r="L308" i="31"/>
  <c r="J356" i="31" s="1"/>
  <c r="H360" i="31"/>
  <c r="L312" i="31"/>
  <c r="J360" i="31" s="1"/>
  <c r="K313" i="31"/>
  <c r="I361" i="31" s="1"/>
  <c r="K361" i="31" s="1"/>
  <c r="H362" i="31"/>
  <c r="L314" i="31"/>
  <c r="J362" i="31" s="1"/>
  <c r="H366" i="31"/>
  <c r="L318" i="31"/>
  <c r="J366" i="31" s="1"/>
  <c r="K319" i="31"/>
  <c r="I367" i="31" s="1"/>
  <c r="K367" i="31" s="1"/>
  <c r="L305" i="31"/>
  <c r="J353" i="31" s="1"/>
  <c r="K353" i="31" s="1"/>
  <c r="F309" i="31"/>
  <c r="F321" i="31" s="1"/>
  <c r="H365" i="31" l="1"/>
  <c r="H368" i="31" s="1"/>
  <c r="J320" i="31"/>
  <c r="J365" i="31"/>
  <c r="J368" i="31" s="1"/>
  <c r="L320" i="31"/>
  <c r="I365" i="31"/>
  <c r="I368" i="31" s="1"/>
  <c r="K320" i="31"/>
  <c r="K356" i="31"/>
  <c r="K366" i="31"/>
  <c r="K359" i="31"/>
  <c r="K362" i="31"/>
  <c r="K354" i="31"/>
  <c r="K360" i="31"/>
  <c r="K351" i="31"/>
  <c r="K352" i="31"/>
  <c r="J357" i="31"/>
  <c r="R385" i="31" s="1"/>
  <c r="I357" i="31"/>
  <c r="H363" i="31"/>
  <c r="J363" i="31"/>
  <c r="H357" i="31"/>
  <c r="I363" i="31"/>
  <c r="K309" i="31"/>
  <c r="L309" i="31"/>
  <c r="L315" i="31"/>
  <c r="J309" i="31"/>
  <c r="I294" i="30"/>
  <c r="I295" i="30"/>
  <c r="I296" i="30"/>
  <c r="M163" i="30"/>
  <c r="H279" i="30" s="1"/>
  <c r="N163" i="30"/>
  <c r="I279" i="30" s="1"/>
  <c r="O163" i="30"/>
  <c r="J279" i="30" s="1"/>
  <c r="M159" i="30"/>
  <c r="H275" i="30" s="1"/>
  <c r="O159" i="30"/>
  <c r="J275" i="30" s="1"/>
  <c r="M161" i="30"/>
  <c r="H277" i="30" s="1"/>
  <c r="N161" i="30"/>
  <c r="I277" i="30" s="1"/>
  <c r="O161" i="30"/>
  <c r="J277" i="30" s="1"/>
  <c r="M162" i="30"/>
  <c r="H278" i="30" s="1"/>
  <c r="O162" i="30"/>
  <c r="J278" i="30" s="1"/>
  <c r="N160" i="30"/>
  <c r="I276" i="30" s="1"/>
  <c r="O160" i="30"/>
  <c r="J276" i="30" s="1"/>
  <c r="M160" i="30"/>
  <c r="H276" i="30" s="1"/>
  <c r="J294" i="30"/>
  <c r="H294" i="30"/>
  <c r="J291" i="30"/>
  <c r="I291" i="30"/>
  <c r="H291" i="30"/>
  <c r="J288" i="30"/>
  <c r="I288" i="30"/>
  <c r="H288" i="30"/>
  <c r="J282" i="30"/>
  <c r="H282" i="30"/>
  <c r="K365" i="31" l="1"/>
  <c r="J321" i="31"/>
  <c r="K321" i="31"/>
  <c r="L321" i="31"/>
  <c r="K368" i="31"/>
  <c r="I369" i="31"/>
  <c r="K363" i="31"/>
  <c r="H369" i="31"/>
  <c r="K357" i="31"/>
  <c r="J369" i="31"/>
  <c r="K276" i="30"/>
  <c r="K279" i="30"/>
  <c r="K277" i="30"/>
  <c r="K294" i="30"/>
  <c r="I282" i="30"/>
  <c r="N159" i="30"/>
  <c r="I275" i="30" s="1"/>
  <c r="K275" i="30" s="1"/>
  <c r="K288" i="30"/>
  <c r="K291" i="30"/>
  <c r="N162" i="30"/>
  <c r="I278" i="30" s="1"/>
  <c r="K278" i="30" s="1"/>
  <c r="O164" i="30"/>
  <c r="M164" i="30"/>
  <c r="H280" i="30" s="1"/>
  <c r="K369" i="31" l="1"/>
  <c r="J280" i="30"/>
  <c r="N164" i="30"/>
  <c r="I280" i="30" s="1"/>
  <c r="F169" i="30"/>
  <c r="E169" i="30"/>
  <c r="D169" i="30"/>
  <c r="F164" i="30"/>
  <c r="E164" i="30"/>
  <c r="D164" i="30"/>
  <c r="I234" i="30"/>
  <c r="F292" i="30" s="1"/>
  <c r="H234" i="30"/>
  <c r="E292" i="30" s="1"/>
  <c r="G234" i="30"/>
  <c r="D292" i="30" s="1"/>
  <c r="I231" i="30"/>
  <c r="F289" i="30" s="1"/>
  <c r="H231" i="30"/>
  <c r="E289" i="30" s="1"/>
  <c r="G231" i="30"/>
  <c r="D289" i="30" s="1"/>
  <c r="D276" i="30"/>
  <c r="E276" i="30"/>
  <c r="F276" i="30"/>
  <c r="K280" i="30" l="1"/>
  <c r="F182" i="30"/>
  <c r="E182" i="30"/>
  <c r="D182" i="30"/>
  <c r="G276" i="30"/>
  <c r="G292" i="30"/>
  <c r="G289" i="30"/>
  <c r="H284" i="30"/>
  <c r="J284" i="30"/>
  <c r="H292" i="30"/>
  <c r="J292" i="30"/>
  <c r="J283" i="30"/>
  <c r="I284" i="30"/>
  <c r="I292" i="30"/>
  <c r="O169" i="30" l="1"/>
  <c r="K292" i="30"/>
  <c r="I297" i="30"/>
  <c r="M169" i="30"/>
  <c r="H283" i="30"/>
  <c r="N169" i="30"/>
  <c r="I283" i="30"/>
  <c r="H238" i="30"/>
  <c r="E296" i="30" s="1"/>
  <c r="I237" i="30"/>
  <c r="H237" i="30"/>
  <c r="E295" i="30" s="1"/>
  <c r="G237" i="30"/>
  <c r="J267" i="30"/>
  <c r="I267" i="30"/>
  <c r="H267" i="30"/>
  <c r="J266" i="30"/>
  <c r="I266" i="30"/>
  <c r="H266" i="30"/>
  <c r="J265" i="30"/>
  <c r="I265" i="30"/>
  <c r="H265" i="30"/>
  <c r="J250" i="30"/>
  <c r="I250" i="30"/>
  <c r="H250" i="30"/>
  <c r="I249" i="30"/>
  <c r="H249" i="30"/>
  <c r="U219" i="30"/>
  <c r="J248" i="30" s="1"/>
  <c r="T219" i="30"/>
  <c r="I248" i="30" s="1"/>
  <c r="S219" i="30"/>
  <c r="H248" i="30" s="1"/>
  <c r="J247" i="30"/>
  <c r="I247" i="30"/>
  <c r="H247" i="30"/>
  <c r="J285" i="30" l="1"/>
  <c r="O182" i="30"/>
  <c r="I285" i="30"/>
  <c r="N182" i="30"/>
  <c r="I298" i="30" s="1"/>
  <c r="H285" i="30"/>
  <c r="M182" i="30"/>
  <c r="K267" i="30"/>
  <c r="H256" i="30"/>
  <c r="J256" i="30"/>
  <c r="I256" i="30"/>
  <c r="I236" i="30"/>
  <c r="H236" i="30"/>
  <c r="G236" i="30"/>
  <c r="K265" i="30"/>
  <c r="K266" i="30"/>
  <c r="J249" i="30"/>
  <c r="K249" i="30" s="1"/>
  <c r="K247" i="30"/>
  <c r="K250" i="30"/>
  <c r="K248" i="30"/>
  <c r="H296" i="30"/>
  <c r="D295" i="30"/>
  <c r="J296" i="30"/>
  <c r="F295" i="30"/>
  <c r="I238" i="30"/>
  <c r="F296" i="30" s="1"/>
  <c r="G238" i="30"/>
  <c r="I268" i="30"/>
  <c r="H268" i="30"/>
  <c r="J268" i="30"/>
  <c r="K256" i="30" l="1"/>
  <c r="D294" i="30"/>
  <c r="E294" i="30"/>
  <c r="J295" i="30"/>
  <c r="F294" i="30"/>
  <c r="H295" i="30"/>
  <c r="K268" i="30"/>
  <c r="K296" i="30"/>
  <c r="G295" i="30"/>
  <c r="D296" i="30"/>
  <c r="G296" i="30" s="1"/>
  <c r="R256" i="30"/>
  <c r="Q256" i="30"/>
  <c r="P256" i="30"/>
  <c r="P266" i="30"/>
  <c r="Q266" i="30"/>
  <c r="R266" i="30"/>
  <c r="P267" i="30"/>
  <c r="Q267" i="30"/>
  <c r="R267" i="30"/>
  <c r="R265" i="30"/>
  <c r="Q265" i="30"/>
  <c r="P265" i="30"/>
  <c r="R250" i="30"/>
  <c r="Q250" i="30"/>
  <c r="P250" i="30"/>
  <c r="R249" i="30"/>
  <c r="R248" i="30"/>
  <c r="Q248" i="30"/>
  <c r="P248" i="30"/>
  <c r="R247" i="30"/>
  <c r="Q247" i="30"/>
  <c r="P247" i="30"/>
  <c r="R246" i="30"/>
  <c r="P246" i="30"/>
  <c r="Q246" i="30"/>
  <c r="K295" i="30" l="1"/>
  <c r="G294" i="30"/>
  <c r="S247" i="30"/>
  <c r="S246" i="30"/>
  <c r="S248" i="30"/>
  <c r="S250" i="30"/>
  <c r="S265" i="30"/>
  <c r="S267" i="30"/>
  <c r="S266" i="30"/>
  <c r="R268" i="30"/>
  <c r="P249" i="30"/>
  <c r="P268" i="30"/>
  <c r="Q268" i="30"/>
  <c r="Q249" i="30"/>
  <c r="U134" i="30"/>
  <c r="U152" i="30" s="1"/>
  <c r="T134" i="30" l="1"/>
  <c r="T152" i="30" s="1"/>
  <c r="Q269" i="30" s="1"/>
  <c r="S134" i="30"/>
  <c r="S152" i="30" s="1"/>
  <c r="P269" i="30" s="1"/>
  <c r="S249" i="30"/>
  <c r="S268" i="30"/>
  <c r="J298" i="30"/>
  <c r="J297" i="30"/>
  <c r="H298" i="30"/>
  <c r="H297" i="30"/>
  <c r="R269" i="30"/>
  <c r="R251" i="30"/>
  <c r="S217" i="30"/>
  <c r="H246" i="30" s="1"/>
  <c r="T217" i="30"/>
  <c r="I246" i="30" s="1"/>
  <c r="U217" i="30"/>
  <c r="J246" i="30" s="1"/>
  <c r="P251" i="30" l="1"/>
  <c r="Q251" i="30"/>
  <c r="K298" i="30"/>
  <c r="K297" i="30"/>
  <c r="S269" i="30"/>
  <c r="K246" i="30"/>
  <c r="S251" i="30" l="1"/>
  <c r="G27" i="27" l="1"/>
  <c r="H27" i="27"/>
  <c r="I27" i="27"/>
  <c r="E27" i="27"/>
  <c r="F27" i="27"/>
  <c r="D27" i="27"/>
  <c r="S222" i="30" l="1"/>
  <c r="S240" i="30" s="1"/>
  <c r="T222" i="30"/>
  <c r="T240" i="30" s="1"/>
  <c r="U222" i="30"/>
  <c r="U240" i="30" s="1"/>
  <c r="J251" i="30" l="1"/>
  <c r="J269" i="30"/>
  <c r="I269" i="30"/>
  <c r="I251" i="30"/>
  <c r="H269" i="30"/>
  <c r="H251" i="30"/>
  <c r="K251" i="30" l="1"/>
  <c r="K269" i="30"/>
  <c r="D263" i="30" l="1"/>
  <c r="E263" i="30"/>
  <c r="M292" i="30" s="1"/>
  <c r="F263" i="30"/>
  <c r="N292" i="30" s="1"/>
  <c r="D247" i="30"/>
  <c r="E247" i="30"/>
  <c r="M276" i="30" s="1"/>
  <c r="F247" i="30"/>
  <c r="L292" i="30" l="1"/>
  <c r="O292" i="30" s="1"/>
  <c r="G263" i="30"/>
  <c r="L276" i="30"/>
  <c r="G247" i="30"/>
  <c r="N276" i="30" l="1"/>
  <c r="O276" i="30" s="1"/>
  <c r="E267" i="30"/>
  <c r="M296" i="30" s="1"/>
  <c r="F260" i="30"/>
  <c r="N289" i="30" s="1"/>
  <c r="D260" i="30"/>
  <c r="E262" i="30"/>
  <c r="F259" i="30"/>
  <c r="D259" i="30"/>
  <c r="E265" i="30"/>
  <c r="M294" i="30" s="1"/>
  <c r="F266" i="30"/>
  <c r="N295" i="30" s="1"/>
  <c r="D266" i="30"/>
  <c r="D265" i="30"/>
  <c r="D28" i="30"/>
  <c r="F267" i="30"/>
  <c r="N296" i="30" s="1"/>
  <c r="D267" i="30"/>
  <c r="E260" i="30"/>
  <c r="M289" i="30" s="1"/>
  <c r="F262" i="30"/>
  <c r="D262" i="30"/>
  <c r="E259" i="30"/>
  <c r="F265" i="30"/>
  <c r="N294" i="30" s="1"/>
  <c r="E266" i="30"/>
  <c r="M295" i="30" s="1"/>
  <c r="L296" i="30" l="1"/>
  <c r="O296" i="30" s="1"/>
  <c r="G267" i="30"/>
  <c r="G259" i="30"/>
  <c r="L294" i="30"/>
  <c r="O294" i="30" s="1"/>
  <c r="G265" i="30"/>
  <c r="L289" i="30"/>
  <c r="O289" i="30" s="1"/>
  <c r="G260" i="30"/>
  <c r="G262" i="30"/>
  <c r="L295" i="30"/>
  <c r="O295" i="30" s="1"/>
  <c r="G266" i="30"/>
  <c r="F268" i="30"/>
  <c r="D268" i="30"/>
  <c r="E268" i="30"/>
  <c r="G268" i="30" l="1"/>
  <c r="D11" i="30"/>
  <c r="D16" i="30"/>
  <c r="E250" i="30"/>
  <c r="F248" i="30"/>
  <c r="F11" i="30"/>
  <c r="E254" i="30"/>
  <c r="D255" i="30"/>
  <c r="E11" i="30"/>
  <c r="E16" i="30"/>
  <c r="F246" i="30"/>
  <c r="F255" i="30"/>
  <c r="F254" i="30"/>
  <c r="F253" i="30"/>
  <c r="F16" i="30"/>
  <c r="D250" i="30"/>
  <c r="D254" i="30"/>
  <c r="F249" i="30"/>
  <c r="E255" i="30"/>
  <c r="F250" i="30"/>
  <c r="G255" i="30" l="1"/>
  <c r="G250" i="30"/>
  <c r="G254" i="30"/>
  <c r="D29" i="30"/>
  <c r="F256" i="30"/>
  <c r="E248" i="30"/>
  <c r="E246" i="30"/>
  <c r="D253" i="30"/>
  <c r="D248" i="30"/>
  <c r="G248" i="30" l="1"/>
  <c r="F269" i="30"/>
  <c r="F251" i="30"/>
  <c r="E256" i="30"/>
  <c r="E253" i="30"/>
  <c r="D256" i="30"/>
  <c r="G256" i="30" l="1"/>
  <c r="G253" i="30"/>
  <c r="D246" i="30" l="1"/>
  <c r="D249" i="30"/>
  <c r="G246" i="30" l="1"/>
  <c r="E251" i="30"/>
  <c r="E249" i="30"/>
  <c r="D251" i="30" l="1"/>
  <c r="G251" i="30" s="1"/>
  <c r="G249" i="30"/>
  <c r="E269" i="30"/>
  <c r="G269" i="30" l="1"/>
  <c r="E28" i="30" l="1"/>
  <c r="F28" i="30"/>
  <c r="C7" i="12"/>
  <c r="E29" i="30" l="1"/>
  <c r="F29" i="30"/>
  <c r="H5" i="16" l="1"/>
  <c r="E5" i="16"/>
  <c r="F5" i="16" s="1"/>
  <c r="G5" i="16" s="1"/>
  <c r="C7" i="8"/>
  <c r="I5" i="16" l="1"/>
  <c r="N25" i="10" l="1"/>
  <c r="W19" i="27" l="1"/>
  <c r="X19" i="27"/>
  <c r="V19" i="27"/>
  <c r="W18" i="27"/>
  <c r="X18" i="27"/>
  <c r="V18" i="27"/>
  <c r="V22" i="27"/>
  <c r="X21" i="27"/>
  <c r="W26" i="27"/>
  <c r="X26" i="27"/>
  <c r="W25" i="27"/>
  <c r="X25" i="27"/>
  <c r="X24" i="27"/>
  <c r="V24" i="27"/>
  <c r="O15" i="27"/>
  <c r="N15" i="27"/>
  <c r="M15" i="27"/>
  <c r="L15" i="27"/>
  <c r="K15" i="27"/>
  <c r="J15" i="27"/>
  <c r="I15" i="27"/>
  <c r="H15" i="27"/>
  <c r="G15" i="27"/>
  <c r="O10" i="27"/>
  <c r="N10" i="27"/>
  <c r="M10" i="27"/>
  <c r="L10" i="27"/>
  <c r="K10" i="27"/>
  <c r="J10" i="27"/>
  <c r="I10" i="27"/>
  <c r="H10" i="27"/>
  <c r="G10" i="27"/>
  <c r="X22" i="27"/>
  <c r="W22" i="27"/>
  <c r="W21" i="27"/>
  <c r="V6" i="27"/>
  <c r="W6" i="27"/>
  <c r="X6" i="27"/>
  <c r="G22" i="28"/>
  <c r="H22" i="28"/>
  <c r="I22" i="28"/>
  <c r="J22" i="28"/>
  <c r="K22" i="28"/>
  <c r="L22" i="28"/>
  <c r="M22" i="28"/>
  <c r="N22" i="28"/>
  <c r="O22" i="28"/>
  <c r="P22" i="28"/>
  <c r="Q22" i="28"/>
  <c r="R22" i="28"/>
  <c r="S22" i="28"/>
  <c r="T22" i="28"/>
  <c r="U22" i="28"/>
  <c r="M17" i="28"/>
  <c r="N17" i="28"/>
  <c r="O17" i="28"/>
  <c r="S17" i="28"/>
  <c r="T17" i="28"/>
  <c r="U17" i="28"/>
  <c r="V18" i="28"/>
  <c r="W18" i="28"/>
  <c r="X18" i="28"/>
  <c r="G11" i="28"/>
  <c r="H11" i="28"/>
  <c r="I11" i="28"/>
  <c r="J11" i="28"/>
  <c r="K11" i="28"/>
  <c r="L11" i="28"/>
  <c r="M11" i="28"/>
  <c r="N11" i="28"/>
  <c r="O11" i="28"/>
  <c r="S11" i="28"/>
  <c r="T11" i="28"/>
  <c r="U11" i="28"/>
  <c r="E10" i="12"/>
  <c r="D10" i="12"/>
  <c r="C6" i="12"/>
  <c r="C10" i="12" s="1"/>
  <c r="B29" i="10"/>
  <c r="E27" i="17"/>
  <c r="F27" i="17" s="1"/>
  <c r="G27" i="17" s="1"/>
  <c r="E11" i="17"/>
  <c r="F11" i="17" s="1"/>
  <c r="G11" i="17" s="1"/>
  <c r="E12" i="17"/>
  <c r="F12" i="17" s="1"/>
  <c r="G12" i="17" s="1"/>
  <c r="E13" i="17"/>
  <c r="F13" i="17" s="1"/>
  <c r="G13" i="17" s="1"/>
  <c r="E14" i="17"/>
  <c r="F14" i="17" s="1"/>
  <c r="G14" i="17" s="1"/>
  <c r="G7" i="16"/>
  <c r="C7" i="16"/>
  <c r="D7" i="16"/>
  <c r="E7" i="16"/>
  <c r="F7" i="16"/>
  <c r="H7" i="16"/>
  <c r="I7" i="16"/>
  <c r="K28" i="27" l="1"/>
  <c r="L28" i="27"/>
  <c r="J28" i="27"/>
  <c r="G28" i="27"/>
  <c r="N28" i="27"/>
  <c r="H28" i="27"/>
  <c r="O28" i="27"/>
  <c r="I28" i="27"/>
  <c r="M28" i="27"/>
  <c r="X27" i="27"/>
  <c r="H29" i="10"/>
  <c r="J29" i="10"/>
  <c r="F29" i="10"/>
  <c r="E29" i="10"/>
  <c r="C29" i="10"/>
  <c r="G29" i="10"/>
  <c r="K29" i="10"/>
  <c r="I29" i="10"/>
  <c r="M29" i="10"/>
  <c r="L29" i="10"/>
  <c r="D29" i="10"/>
  <c r="N23" i="28"/>
  <c r="M23" i="28"/>
  <c r="O23" i="28"/>
  <c r="K23" i="28"/>
  <c r="U23" i="28"/>
  <c r="S23" i="28"/>
  <c r="T23" i="28"/>
  <c r="L23" i="28"/>
  <c r="I23" i="28"/>
  <c r="H23" i="28"/>
  <c r="F15" i="27"/>
  <c r="J23" i="28"/>
  <c r="G23" i="28"/>
  <c r="V21" i="27"/>
  <c r="V26" i="27"/>
  <c r="V25" i="27"/>
  <c r="W24" i="27"/>
  <c r="W27" i="27" s="1"/>
  <c r="E15" i="27"/>
  <c r="D15" i="27"/>
  <c r="V27" i="27" l="1"/>
  <c r="D28" i="27"/>
  <c r="E28" i="27"/>
  <c r="F28" i="27"/>
  <c r="J25" i="10"/>
  <c r="K25" i="10"/>
  <c r="L25" i="10"/>
  <c r="I25" i="10"/>
  <c r="B25" i="10"/>
  <c r="M25" i="10"/>
  <c r="F25" i="10"/>
  <c r="E25" i="10"/>
  <c r="H25" i="10"/>
  <c r="G25" i="10"/>
  <c r="C25" i="10"/>
  <c r="N11" i="10" l="1"/>
  <c r="N12" i="10"/>
  <c r="N10" i="10"/>
  <c r="J10" i="10" s="1"/>
  <c r="N13" i="10"/>
  <c r="E13" i="10" s="1"/>
  <c r="J11" i="10" l="1"/>
  <c r="B11" i="10"/>
  <c r="D11" i="10"/>
  <c r="L11" i="10"/>
  <c r="F11" i="10"/>
  <c r="K11" i="10"/>
  <c r="C11" i="10"/>
  <c r="E11" i="10"/>
  <c r="I11" i="10"/>
  <c r="M11" i="10"/>
  <c r="G11" i="10"/>
  <c r="H11" i="10"/>
  <c r="K10" i="10"/>
  <c r="D10" i="10"/>
  <c r="L13" i="10"/>
  <c r="I13" i="10"/>
  <c r="D13" i="10"/>
  <c r="F10" i="10"/>
  <c r="L10" i="10"/>
  <c r="G10" i="10"/>
  <c r="E10" i="10"/>
  <c r="L12" i="10"/>
  <c r="F12" i="10"/>
  <c r="K12" i="10"/>
  <c r="B12" i="10"/>
  <c r="J12" i="10"/>
  <c r="D12" i="10"/>
  <c r="H12" i="10"/>
  <c r="I12" i="10"/>
  <c r="M12" i="10"/>
  <c r="G12" i="10"/>
  <c r="E12" i="10"/>
  <c r="C12" i="10"/>
  <c r="M13" i="10"/>
  <c r="K13" i="10"/>
  <c r="F13" i="10"/>
  <c r="G13" i="10"/>
  <c r="C13" i="10"/>
  <c r="J13" i="10"/>
  <c r="B13" i="10"/>
  <c r="H13" i="10"/>
  <c r="I10" i="10"/>
  <c r="M10" i="10"/>
  <c r="C10" i="10"/>
  <c r="B10" i="10"/>
  <c r="H10" i="10"/>
  <c r="P49" i="31" l="1"/>
  <c r="Q49" i="31"/>
  <c r="R49" i="31"/>
  <c r="S141" i="31" l="1"/>
  <c r="L390" i="31" s="1"/>
  <c r="T141" i="31"/>
  <c r="M390" i="31" s="1"/>
  <c r="U141" i="31"/>
  <c r="N390" i="31" s="1"/>
  <c r="U139" i="31"/>
  <c r="N388" i="31" s="1"/>
  <c r="S140" i="31"/>
  <c r="L389" i="31" s="1"/>
  <c r="T140" i="31"/>
  <c r="M389" i="31" s="1"/>
  <c r="U140" i="31"/>
  <c r="N389" i="31" s="1"/>
  <c r="S146" i="31"/>
  <c r="L395" i="31" s="1"/>
  <c r="T146" i="31"/>
  <c r="M395" i="31" s="1"/>
  <c r="U146" i="31"/>
  <c r="N395" i="31" s="1"/>
  <c r="S139" i="31" l="1"/>
  <c r="P142" i="31"/>
  <c r="S144" i="31"/>
  <c r="L393" i="31" s="1"/>
  <c r="Q142" i="31"/>
  <c r="T139" i="31"/>
  <c r="T144" i="31"/>
  <c r="M393" i="31" s="1"/>
  <c r="O390" i="31"/>
  <c r="U144" i="31"/>
  <c r="N393" i="31" s="1"/>
  <c r="U138" i="31"/>
  <c r="R142" i="31"/>
  <c r="O395" i="31"/>
  <c r="O389" i="31"/>
  <c r="U145" i="31"/>
  <c r="N394" i="31" s="1"/>
  <c r="S145" i="31"/>
  <c r="L394" i="31" s="1"/>
  <c r="T145" i="31"/>
  <c r="M394" i="31" s="1"/>
  <c r="S49" i="31" l="1"/>
  <c r="T49" i="31"/>
  <c r="U49" i="31"/>
  <c r="D73" i="31"/>
  <c r="F73" i="31"/>
  <c r="E73" i="31"/>
  <c r="N144" i="31"/>
  <c r="O138" i="31"/>
  <c r="N131" i="31"/>
  <c r="E352" i="31" s="1"/>
  <c r="M145" i="31"/>
  <c r="D366" i="31" s="1"/>
  <c r="O144" i="31"/>
  <c r="N145" i="31"/>
  <c r="E366" i="31" s="1"/>
  <c r="O141" i="31"/>
  <c r="O131" i="31"/>
  <c r="F352" i="31" s="1"/>
  <c r="N138" i="31"/>
  <c r="M144" i="31"/>
  <c r="O145" i="31"/>
  <c r="F366" i="31" s="1"/>
  <c r="M146" i="31"/>
  <c r="D367" i="31" s="1"/>
  <c r="O146" i="31"/>
  <c r="F367" i="31" s="1"/>
  <c r="N146" i="31"/>
  <c r="E367" i="31" s="1"/>
  <c r="N141" i="31"/>
  <c r="K147" i="31"/>
  <c r="S98" i="31"/>
  <c r="F98" i="31"/>
  <c r="G122" i="31"/>
  <c r="M282" i="31"/>
  <c r="L355" i="31" s="1"/>
  <c r="N282" i="31"/>
  <c r="M355" i="31" s="1"/>
  <c r="G147" i="31"/>
  <c r="J73" i="31"/>
  <c r="S122" i="31"/>
  <c r="N23" i="31"/>
  <c r="M73" i="31"/>
  <c r="L23" i="31"/>
  <c r="U73" i="31"/>
  <c r="Q23" i="31"/>
  <c r="H147" i="31"/>
  <c r="R73" i="31"/>
  <c r="G23" i="31"/>
  <c r="O49" i="31"/>
  <c r="O394" i="31"/>
  <c r="K73" i="31"/>
  <c r="E122" i="31"/>
  <c r="Q122" i="31"/>
  <c r="S73" i="31"/>
  <c r="R122" i="31"/>
  <c r="E49" i="31"/>
  <c r="L388" i="31"/>
  <c r="S142" i="31"/>
  <c r="O130" i="31"/>
  <c r="D23" i="31"/>
  <c r="K284" i="31"/>
  <c r="K296" i="31" s="1"/>
  <c r="O393" i="31"/>
  <c r="L396" i="31"/>
  <c r="U23" i="31"/>
  <c r="J49" i="31"/>
  <c r="R98" i="31"/>
  <c r="T122" i="31"/>
  <c r="D122" i="31"/>
  <c r="U122" i="31"/>
  <c r="H73" i="31"/>
  <c r="G73" i="31"/>
  <c r="P73" i="31"/>
  <c r="M49" i="31"/>
  <c r="Q98" i="31"/>
  <c r="O122" i="31"/>
  <c r="P98" i="31"/>
  <c r="L49" i="31"/>
  <c r="I73" i="31"/>
  <c r="Q73" i="31"/>
  <c r="T73" i="31"/>
  <c r="I98" i="31"/>
  <c r="K98" i="31"/>
  <c r="L147" i="31"/>
  <c r="N49" i="31"/>
  <c r="P122" i="31"/>
  <c r="F122" i="31"/>
  <c r="O282" i="31"/>
  <c r="N355" i="31" s="1"/>
  <c r="P147" i="31"/>
  <c r="S147" i="31" s="1"/>
  <c r="E98" i="31"/>
  <c r="G98" i="31"/>
  <c r="I23" i="31"/>
  <c r="N73" i="31"/>
  <c r="M23" i="31"/>
  <c r="J147" i="31"/>
  <c r="I122" i="31"/>
  <c r="H23" i="31"/>
  <c r="R23" i="31"/>
  <c r="I147" i="31"/>
  <c r="O23" i="31"/>
  <c r="H98" i="31"/>
  <c r="U98" i="31"/>
  <c r="J23" i="31"/>
  <c r="J98" i="31"/>
  <c r="R147" i="31"/>
  <c r="U147" i="31" s="1"/>
  <c r="Q147" i="31"/>
  <c r="T147" i="31" s="1"/>
  <c r="F23" i="31"/>
  <c r="L284" i="31"/>
  <c r="L296" i="31" s="1"/>
  <c r="N387" i="31"/>
  <c r="U142" i="31"/>
  <c r="N130" i="31"/>
  <c r="E23" i="31"/>
  <c r="J284" i="31"/>
  <c r="J296" i="31" s="1"/>
  <c r="M388" i="31"/>
  <c r="M391" i="31" s="1"/>
  <c r="T142" i="31"/>
  <c r="M122" i="31"/>
  <c r="L73" i="31"/>
  <c r="D98" i="31"/>
  <c r="P23" i="31"/>
  <c r="D49" i="31"/>
  <c r="T23" i="31"/>
  <c r="L98" i="31"/>
  <c r="H122" i="31"/>
  <c r="K49" i="31"/>
  <c r="O73" i="31"/>
  <c r="F49" i="31"/>
  <c r="N122" i="31"/>
  <c r="T98" i="31"/>
  <c r="S23" i="31"/>
  <c r="K23" i="31"/>
  <c r="N396" i="31"/>
  <c r="M396" i="31"/>
  <c r="R44" i="31"/>
  <c r="P44" i="31"/>
  <c r="I44" i="31"/>
  <c r="G44" i="31"/>
  <c r="H44" i="31"/>
  <c r="P68" i="31"/>
  <c r="X21" i="28"/>
  <c r="W20" i="28"/>
  <c r="X20" i="28"/>
  <c r="W21" i="28"/>
  <c r="X16" i="28"/>
  <c r="W16" i="28"/>
  <c r="U93" i="31"/>
  <c r="D68" i="31"/>
  <c r="E68" i="31"/>
  <c r="M68" i="31"/>
  <c r="P93" i="31"/>
  <c r="S93" i="31"/>
  <c r="J142" i="31"/>
  <c r="L142" i="31"/>
  <c r="Q93" i="31"/>
  <c r="R117" i="31"/>
  <c r="R93" i="31"/>
  <c r="J18" i="31"/>
  <c r="P117" i="31"/>
  <c r="L44" i="31"/>
  <c r="L18" i="31"/>
  <c r="J44" i="31"/>
  <c r="S68" i="31"/>
  <c r="O68" i="31"/>
  <c r="K44" i="31"/>
  <c r="T68" i="31"/>
  <c r="Q68" i="31"/>
  <c r="N18" i="31"/>
  <c r="O18" i="31"/>
  <c r="K142" i="31"/>
  <c r="F93" i="31"/>
  <c r="U68" i="31"/>
  <c r="I93" i="31"/>
  <c r="N68" i="31"/>
  <c r="G117" i="31"/>
  <c r="H117" i="31"/>
  <c r="G18" i="31"/>
  <c r="P18" i="31"/>
  <c r="G142" i="31"/>
  <c r="H142" i="31"/>
  <c r="L93" i="31"/>
  <c r="O44" i="31"/>
  <c r="M117" i="31"/>
  <c r="N117" i="31"/>
  <c r="T117" i="31"/>
  <c r="U117" i="31"/>
  <c r="D117" i="31"/>
  <c r="E117" i="31"/>
  <c r="I68" i="31"/>
  <c r="S44" i="31"/>
  <c r="L68" i="31"/>
  <c r="F68" i="31"/>
  <c r="Q117" i="31"/>
  <c r="U18" i="31"/>
  <c r="K18" i="31"/>
  <c r="M18" i="31"/>
  <c r="E93" i="31"/>
  <c r="G93" i="31"/>
  <c r="H93" i="31"/>
  <c r="R68" i="31"/>
  <c r="I117" i="31"/>
  <c r="H18" i="31"/>
  <c r="I18" i="31"/>
  <c r="Q18" i="31"/>
  <c r="R18" i="31"/>
  <c r="I142" i="31"/>
  <c r="T93" i="31"/>
  <c r="J93" i="31"/>
  <c r="K93" i="31"/>
  <c r="M44" i="31"/>
  <c r="N44" i="31"/>
  <c r="O117" i="31"/>
  <c r="S117" i="31"/>
  <c r="F117" i="31"/>
  <c r="G68" i="31"/>
  <c r="H68" i="31"/>
  <c r="T44" i="31"/>
  <c r="U44" i="31"/>
  <c r="K68" i="31"/>
  <c r="S18" i="31"/>
  <c r="T18" i="31"/>
  <c r="H136" i="31" l="1"/>
  <c r="H148" i="31" s="1"/>
  <c r="Q111" i="31"/>
  <c r="N139" i="31"/>
  <c r="E360" i="31" s="1"/>
  <c r="N135" i="31"/>
  <c r="E356" i="31" s="1"/>
  <c r="O135" i="31"/>
  <c r="F356" i="31" s="1"/>
  <c r="M133" i="31"/>
  <c r="D354" i="31" s="1"/>
  <c r="O133" i="31"/>
  <c r="F354" i="31" s="1"/>
  <c r="N133" i="31"/>
  <c r="E354" i="31" s="1"/>
  <c r="O139" i="31"/>
  <c r="F360" i="31" s="1"/>
  <c r="O140" i="31"/>
  <c r="F361" i="31" s="1"/>
  <c r="O132" i="31"/>
  <c r="F353" i="31" s="1"/>
  <c r="M140" i="31"/>
  <c r="D361" i="31" s="1"/>
  <c r="D44" i="31"/>
  <c r="O38" i="31"/>
  <c r="O50" i="31" s="1"/>
  <c r="R12" i="31"/>
  <c r="R24" i="31" s="1"/>
  <c r="L87" i="31"/>
  <c r="L99" i="31" s="1"/>
  <c r="R62" i="31"/>
  <c r="R74" i="31" s="1"/>
  <c r="L62" i="31"/>
  <c r="L74" i="31" s="1"/>
  <c r="R38" i="31"/>
  <c r="R50" i="31" s="1"/>
  <c r="O12" i="31"/>
  <c r="O24" i="31" s="1"/>
  <c r="O111" i="31"/>
  <c r="O123" i="31" s="1"/>
  <c r="L12" i="31"/>
  <c r="L24" i="31" s="1"/>
  <c r="U38" i="31"/>
  <c r="U50" i="31" s="1"/>
  <c r="F62" i="31"/>
  <c r="F74" i="31" s="1"/>
  <c r="I38" i="31"/>
  <c r="I50" i="31" s="1"/>
  <c r="O355" i="31"/>
  <c r="R87" i="31"/>
  <c r="R99" i="31" s="1"/>
  <c r="F351" i="31"/>
  <c r="U87" i="31"/>
  <c r="U99" i="31" s="1"/>
  <c r="U12" i="31"/>
  <c r="U24" i="31" s="1"/>
  <c r="O62" i="31"/>
  <c r="O74" i="31" s="1"/>
  <c r="F87" i="31"/>
  <c r="F99" i="31" s="1"/>
  <c r="F38" i="31"/>
  <c r="E351" i="31"/>
  <c r="I12" i="31"/>
  <c r="I24" i="31" s="1"/>
  <c r="U62" i="31"/>
  <c r="U74" i="31" s="1"/>
  <c r="I111" i="31"/>
  <c r="I123" i="31" s="1"/>
  <c r="S62" i="31"/>
  <c r="S74" i="31" s="1"/>
  <c r="J87" i="31"/>
  <c r="J99" i="31" s="1"/>
  <c r="M111" i="31"/>
  <c r="M123" i="31" s="1"/>
  <c r="J12" i="31"/>
  <c r="J24" i="31" s="1"/>
  <c r="G111" i="31"/>
  <c r="G123" i="31" s="1"/>
  <c r="E44" i="31"/>
  <c r="F44" i="31"/>
  <c r="F50" i="31" s="1"/>
  <c r="U148" i="31"/>
  <c r="Q123" i="31"/>
  <c r="H62" i="31"/>
  <c r="Q87" i="31"/>
  <c r="Q99" i="31" s="1"/>
  <c r="K87" i="31"/>
  <c r="K99" i="31" s="1"/>
  <c r="P148" i="31"/>
  <c r="Q12" i="31"/>
  <c r="Q24" i="31" s="1"/>
  <c r="K62" i="31"/>
  <c r="K74" i="31" s="1"/>
  <c r="T38" i="31"/>
  <c r="T50" i="31" s="1"/>
  <c r="H12" i="31"/>
  <c r="H24" i="31" s="1"/>
  <c r="H87" i="31"/>
  <c r="H99" i="31" s="1"/>
  <c r="E87" i="31"/>
  <c r="E99" i="31" s="1"/>
  <c r="E38" i="31"/>
  <c r="Q38" i="31"/>
  <c r="T12" i="31"/>
  <c r="T24" i="31" s="1"/>
  <c r="T62" i="31"/>
  <c r="T74" i="31" s="1"/>
  <c r="H38" i="31"/>
  <c r="H50" i="31" s="1"/>
  <c r="N38" i="31"/>
  <c r="N50" i="31" s="1"/>
  <c r="K38" i="31"/>
  <c r="K50" i="31" s="1"/>
  <c r="H111" i="31"/>
  <c r="H123" i="31" s="1"/>
  <c r="W19" i="28"/>
  <c r="E22" i="28"/>
  <c r="V19" i="28"/>
  <c r="D22" i="28"/>
  <c r="G366" i="31"/>
  <c r="E365" i="31"/>
  <c r="N147" i="31"/>
  <c r="E359" i="31"/>
  <c r="D365" i="31"/>
  <c r="M147" i="31"/>
  <c r="L391" i="31"/>
  <c r="O388" i="31"/>
  <c r="X19" i="28"/>
  <c r="F22" i="28"/>
  <c r="O281" i="31"/>
  <c r="N354" i="31" s="1"/>
  <c r="I284" i="31"/>
  <c r="M397" i="31"/>
  <c r="M38" i="31"/>
  <c r="M50" i="31" s="1"/>
  <c r="S38" i="31"/>
  <c r="S50" i="31" s="1"/>
  <c r="P62" i="31"/>
  <c r="P74" i="31" s="1"/>
  <c r="D38" i="31"/>
  <c r="T148" i="31"/>
  <c r="Q148" i="31"/>
  <c r="R148" i="31"/>
  <c r="E18" i="31"/>
  <c r="O396" i="31"/>
  <c r="S148" i="31"/>
  <c r="V21" i="28"/>
  <c r="N391" i="31"/>
  <c r="N397" i="31" s="1"/>
  <c r="O387" i="31"/>
  <c r="F365" i="31"/>
  <c r="O147" i="31"/>
  <c r="F359" i="31"/>
  <c r="H284" i="31"/>
  <c r="N281" i="31"/>
  <c r="M354" i="31" s="1"/>
  <c r="M357" i="31" s="1"/>
  <c r="M369" i="31" s="1"/>
  <c r="D62" i="31"/>
  <c r="D74" i="31" s="1"/>
  <c r="P38" i="31"/>
  <c r="P50" i="31" s="1"/>
  <c r="M12" i="31"/>
  <c r="M24" i="31" s="1"/>
  <c r="P12" i="31"/>
  <c r="P24" i="31" s="1"/>
  <c r="P87" i="31"/>
  <c r="P99" i="31" s="1"/>
  <c r="E12" i="31"/>
  <c r="V20" i="28"/>
  <c r="M281" i="31"/>
  <c r="L354" i="31" s="1"/>
  <c r="G284" i="31"/>
  <c r="G367" i="31"/>
  <c r="N111" i="31"/>
  <c r="N123" i="31" s="1"/>
  <c r="F18" i="31"/>
  <c r="K12" i="31"/>
  <c r="K24" i="31" s="1"/>
  <c r="J38" i="31"/>
  <c r="J50" i="31" s="1"/>
  <c r="R111" i="31"/>
  <c r="R123" i="31" s="1"/>
  <c r="L38" i="31"/>
  <c r="P111" i="31"/>
  <c r="P123" i="31" s="1"/>
  <c r="I62" i="31"/>
  <c r="D111" i="31"/>
  <c r="D123" i="31" s="1"/>
  <c r="T111" i="31"/>
  <c r="T123" i="31" s="1"/>
  <c r="N62" i="31"/>
  <c r="N74" i="31" s="1"/>
  <c r="D50" i="31" l="1"/>
  <c r="E50" i="31"/>
  <c r="F12" i="31"/>
  <c r="F24" i="31" s="1"/>
  <c r="G354" i="31"/>
  <c r="S111" i="31"/>
  <c r="S123" i="31" s="1"/>
  <c r="E24" i="31"/>
  <c r="L50" i="31"/>
  <c r="L136" i="31"/>
  <c r="L148" i="31" s="1"/>
  <c r="G136" i="31"/>
  <c r="G148" i="31" s="1"/>
  <c r="T87" i="31"/>
  <c r="T99" i="31" s="1"/>
  <c r="S87" i="31"/>
  <c r="S99" i="31" s="1"/>
  <c r="M284" i="31"/>
  <c r="M296" i="31" s="1"/>
  <c r="G296" i="31"/>
  <c r="N284" i="31"/>
  <c r="N296" i="31" s="1"/>
  <c r="H296" i="31"/>
  <c r="F368" i="31"/>
  <c r="I296" i="31"/>
  <c r="O284" i="31"/>
  <c r="O296" i="31" s="1"/>
  <c r="F111" i="31"/>
  <c r="F123" i="31" s="1"/>
  <c r="U111" i="31"/>
  <c r="U123" i="31" s="1"/>
  <c r="F363" i="31"/>
  <c r="X22" i="28"/>
  <c r="V22" i="28"/>
  <c r="J136" i="31"/>
  <c r="J148" i="31" s="1"/>
  <c r="G365" i="31"/>
  <c r="D368" i="31"/>
  <c r="E368" i="31"/>
  <c r="I136" i="31"/>
  <c r="I148" i="31" s="1"/>
  <c r="I87" i="31"/>
  <c r="I99" i="31" s="1"/>
  <c r="O354" i="31"/>
  <c r="L357" i="31"/>
  <c r="L397" i="31"/>
  <c r="O397" i="31" s="1"/>
  <c r="O391" i="31"/>
  <c r="W22" i="28"/>
  <c r="F17" i="28"/>
  <c r="O142" i="31"/>
  <c r="O136" i="31" l="1"/>
  <c r="O148" i="31" s="1"/>
  <c r="O134" i="31"/>
  <c r="F355" i="31" s="1"/>
  <c r="E62" i="31"/>
  <c r="E74" i="31" s="1"/>
  <c r="N134" i="31"/>
  <c r="E355" i="31" s="1"/>
  <c r="N24" i="10"/>
  <c r="G368" i="31"/>
  <c r="D25" i="10"/>
  <c r="N26" i="10"/>
  <c r="O357" i="31"/>
  <c r="L369" i="31"/>
  <c r="O369" i="31" s="1"/>
  <c r="F369" i="31"/>
  <c r="F11" i="28"/>
  <c r="H26" i="10" l="1"/>
  <c r="L26" i="10"/>
  <c r="E26" i="10"/>
  <c r="M26" i="10"/>
  <c r="C26" i="10"/>
  <c r="G26" i="10"/>
  <c r="B26" i="10"/>
  <c r="F26" i="10"/>
  <c r="J26" i="10"/>
  <c r="D26" i="10"/>
  <c r="I26" i="10"/>
  <c r="K26" i="10"/>
  <c r="C26" i="9"/>
  <c r="G24" i="10"/>
  <c r="K24" i="10"/>
  <c r="F24" i="10"/>
  <c r="J24" i="10"/>
  <c r="H24" i="10"/>
  <c r="M24" i="10"/>
  <c r="I24" i="10"/>
  <c r="B24" i="10"/>
  <c r="D24" i="10"/>
  <c r="E24" i="10"/>
  <c r="L24" i="10"/>
  <c r="C24" i="10"/>
  <c r="F23" i="28"/>
  <c r="D26" i="9" l="1"/>
  <c r="E26" i="9" s="1"/>
  <c r="F26" i="9" s="1"/>
  <c r="D29" i="17"/>
  <c r="E29" i="17" s="1"/>
  <c r="F29" i="17" s="1"/>
  <c r="G29" i="17" s="1"/>
  <c r="N140" i="31" l="1"/>
  <c r="Q44" i="31" l="1"/>
  <c r="Q50" i="31" s="1"/>
  <c r="K136" i="31"/>
  <c r="K148" i="31" s="1"/>
  <c r="M141" i="31"/>
  <c r="M135" i="31" l="1"/>
  <c r="D356" i="31" s="1"/>
  <c r="M130" i="31"/>
  <c r="G87" i="31"/>
  <c r="G99" i="31" s="1"/>
  <c r="G62" i="31"/>
  <c r="J68" i="31"/>
  <c r="N12" i="31"/>
  <c r="N24" i="31" s="1"/>
  <c r="E17" i="28"/>
  <c r="E361" i="31"/>
  <c r="N142" i="31"/>
  <c r="M139" i="31"/>
  <c r="M138" i="31"/>
  <c r="M62" i="31"/>
  <c r="M74" i="31" s="1"/>
  <c r="G356" i="31" l="1"/>
  <c r="G12" i="31"/>
  <c r="G24" i="31" s="1"/>
  <c r="D18" i="31"/>
  <c r="D351" i="31"/>
  <c r="S12" i="31"/>
  <c r="S24" i="31" s="1"/>
  <c r="D17" i="28"/>
  <c r="D87" i="31"/>
  <c r="D93" i="31"/>
  <c r="D360" i="31"/>
  <c r="E111" i="31"/>
  <c r="E123" i="31" s="1"/>
  <c r="G38" i="31"/>
  <c r="G50" i="31" s="1"/>
  <c r="G361" i="31"/>
  <c r="E363" i="31"/>
  <c r="N132" i="31" l="1"/>
  <c r="M134" i="31"/>
  <c r="D355" i="31" s="1"/>
  <c r="M131" i="31"/>
  <c r="Q62" i="31"/>
  <c r="Q74" i="31" s="1"/>
  <c r="D99" i="31"/>
  <c r="G360" i="31"/>
  <c r="V16" i="28"/>
  <c r="D359" i="31"/>
  <c r="M142" i="31"/>
  <c r="D12" i="31"/>
  <c r="D24" i="31" s="1"/>
  <c r="E11" i="28"/>
  <c r="G351" i="31"/>
  <c r="G355" i="31" l="1"/>
  <c r="J62" i="31"/>
  <c r="J74" i="31" s="1"/>
  <c r="M132" i="31"/>
  <c r="D353" i="31" s="1"/>
  <c r="D352" i="31"/>
  <c r="E23" i="28"/>
  <c r="E353" i="31"/>
  <c r="N136" i="31"/>
  <c r="N148" i="31" s="1"/>
  <c r="D11" i="28"/>
  <c r="G359" i="31"/>
  <c r="D363" i="31"/>
  <c r="G363" i="31" l="1"/>
  <c r="D23" i="28"/>
  <c r="C25" i="9"/>
  <c r="D25" i="9" s="1"/>
  <c r="E25" i="9" s="1"/>
  <c r="F25" i="9" s="1"/>
  <c r="G352" i="31"/>
  <c r="D357" i="31"/>
  <c r="E357" i="31"/>
  <c r="G353" i="31"/>
  <c r="M136" i="31"/>
  <c r="M148" i="31" s="1"/>
  <c r="E369" i="31" l="1"/>
  <c r="G357" i="31"/>
  <c r="D369" i="31"/>
  <c r="G369" i="31" l="1"/>
  <c r="I270" i="31" l="1"/>
  <c r="M172" i="31" l="1"/>
  <c r="L172" i="31"/>
  <c r="I172" i="31"/>
  <c r="T172" i="31"/>
  <c r="Q172" i="31"/>
  <c r="L196" i="31"/>
  <c r="G196" i="31"/>
  <c r="D196" i="31"/>
  <c r="N196" i="31"/>
  <c r="T196" i="31"/>
  <c r="I220" i="31"/>
  <c r="O220" i="31"/>
  <c r="O245" i="31"/>
  <c r="E245" i="31"/>
  <c r="T220" i="31"/>
  <c r="L270" i="31"/>
  <c r="D270" i="31"/>
  <c r="N172" i="31"/>
  <c r="U172" i="31"/>
  <c r="R172" i="31"/>
  <c r="H196" i="31"/>
  <c r="E196" i="31"/>
  <c r="P196" i="31"/>
  <c r="O196" i="31"/>
  <c r="D220" i="31"/>
  <c r="U196" i="31"/>
  <c r="J220" i="31"/>
  <c r="P220" i="31"/>
  <c r="S245" i="31"/>
  <c r="P245" i="31"/>
  <c r="J245" i="31"/>
  <c r="G245" i="31"/>
  <c r="F245" i="31"/>
  <c r="U220" i="31"/>
  <c r="E270" i="31"/>
  <c r="M267" i="31"/>
  <c r="H393" i="31" s="1"/>
  <c r="N267" i="31"/>
  <c r="I393" i="31" s="1"/>
  <c r="M268" i="31"/>
  <c r="H394" i="31" s="1"/>
  <c r="N269" i="31"/>
  <c r="I395" i="31" s="1"/>
  <c r="Q395" i="31" s="1"/>
  <c r="O268" i="31"/>
  <c r="J394" i="31" s="1"/>
  <c r="R394" i="31" s="1"/>
  <c r="O269" i="31"/>
  <c r="J395" i="31" s="1"/>
  <c r="R395" i="31" s="1"/>
  <c r="M269" i="31"/>
  <c r="H395" i="31" s="1"/>
  <c r="O267" i="31"/>
  <c r="J393" i="31" s="1"/>
  <c r="N268" i="31"/>
  <c r="I394" i="31" s="1"/>
  <c r="Q394" i="31" s="1"/>
  <c r="D172" i="31"/>
  <c r="E172" i="31"/>
  <c r="O172" i="31"/>
  <c r="J172" i="31"/>
  <c r="G172" i="31"/>
  <c r="J196" i="31"/>
  <c r="I196" i="31"/>
  <c r="F196" i="31"/>
  <c r="Q196" i="31"/>
  <c r="E220" i="31"/>
  <c r="G220" i="31"/>
  <c r="K220" i="31"/>
  <c r="Q220" i="31"/>
  <c r="M220" i="31"/>
  <c r="T245" i="31"/>
  <c r="Q245" i="31"/>
  <c r="M245" i="31"/>
  <c r="K245" i="31"/>
  <c r="H245" i="31"/>
  <c r="J270" i="31"/>
  <c r="F270" i="31"/>
  <c r="F172" i="31"/>
  <c r="K172" i="31"/>
  <c r="H172" i="31"/>
  <c r="S172" i="31"/>
  <c r="P172" i="31"/>
  <c r="K196" i="31"/>
  <c r="R196" i="31"/>
  <c r="M196" i="31"/>
  <c r="F220" i="31"/>
  <c r="S196" i="31"/>
  <c r="H220" i="31"/>
  <c r="L220" i="31"/>
  <c r="R220" i="31"/>
  <c r="N220" i="31"/>
  <c r="U245" i="31"/>
  <c r="R245" i="31"/>
  <c r="N245" i="31"/>
  <c r="L245" i="31"/>
  <c r="I245" i="31"/>
  <c r="D245" i="31"/>
  <c r="S220" i="31"/>
  <c r="K270" i="31"/>
  <c r="H270" i="31"/>
  <c r="G259" i="31"/>
  <c r="S240" i="31"/>
  <c r="K265" i="31" l="1"/>
  <c r="D265" i="31"/>
  <c r="U240" i="31"/>
  <c r="T240" i="31"/>
  <c r="J265" i="31"/>
  <c r="L265" i="31"/>
  <c r="E265" i="31"/>
  <c r="F265" i="31"/>
  <c r="E240" i="31"/>
  <c r="O264" i="31"/>
  <c r="J390" i="31" s="1"/>
  <c r="R390" i="31" s="1"/>
  <c r="M262" i="31"/>
  <c r="H388" i="31" s="1"/>
  <c r="M264" i="31"/>
  <c r="H390" i="31" s="1"/>
  <c r="M253" i="31"/>
  <c r="N253" i="31"/>
  <c r="M254" i="31"/>
  <c r="N270" i="31"/>
  <c r="N261" i="31"/>
  <c r="N254" i="31"/>
  <c r="I380" i="31" s="1"/>
  <c r="Q380" i="31" s="1"/>
  <c r="O254" i="31"/>
  <c r="J380" i="31" s="1"/>
  <c r="R380" i="31" s="1"/>
  <c r="O253" i="31"/>
  <c r="O270" i="31"/>
  <c r="O262" i="31"/>
  <c r="J388" i="31" s="1"/>
  <c r="R388" i="31" s="1"/>
  <c r="N264" i="31"/>
  <c r="I390" i="31" s="1"/>
  <c r="Q390" i="31" s="1"/>
  <c r="M261" i="31"/>
  <c r="M270" i="31"/>
  <c r="O261" i="31"/>
  <c r="N262" i="31"/>
  <c r="I388" i="31" s="1"/>
  <c r="Q388" i="31" s="1"/>
  <c r="F240" i="31"/>
  <c r="I240" i="31"/>
  <c r="I396" i="31"/>
  <c r="Q396" i="31" s="1"/>
  <c r="Q393" i="31"/>
  <c r="K394" i="31"/>
  <c r="P394" i="31"/>
  <c r="S394" i="31" s="1"/>
  <c r="S167" i="31"/>
  <c r="R240" i="31"/>
  <c r="G240" i="31"/>
  <c r="L240" i="31"/>
  <c r="K395" i="31"/>
  <c r="P395" i="31"/>
  <c r="S395" i="31" s="1"/>
  <c r="R215" i="31"/>
  <c r="M240" i="31"/>
  <c r="K240" i="31"/>
  <c r="N240" i="31"/>
  <c r="P240" i="31"/>
  <c r="O240" i="31"/>
  <c r="K393" i="31"/>
  <c r="H396" i="31"/>
  <c r="P393" i="31"/>
  <c r="Q240" i="31"/>
  <c r="J396" i="31"/>
  <c r="R396" i="31" s="1"/>
  <c r="R393" i="31"/>
  <c r="J240" i="31"/>
  <c r="H240" i="31"/>
  <c r="D240" i="31"/>
  <c r="P215" i="31"/>
  <c r="F191" i="31"/>
  <c r="F215" i="31"/>
  <c r="Q191" i="31"/>
  <c r="I191" i="31"/>
  <c r="J167" i="31"/>
  <c r="U167" i="31"/>
  <c r="T167" i="31"/>
  <c r="N215" i="31"/>
  <c r="G191" i="31"/>
  <c r="S215" i="31"/>
  <c r="S191" i="31"/>
  <c r="L191" i="31"/>
  <c r="D191" i="31"/>
  <c r="Q167" i="31"/>
  <c r="K215" i="31"/>
  <c r="P191" i="31"/>
  <c r="E215" i="31"/>
  <c r="H215" i="31"/>
  <c r="I167" i="31"/>
  <c r="K191" i="31"/>
  <c r="O191" i="31"/>
  <c r="G167" i="31"/>
  <c r="W6" i="28"/>
  <c r="X14" i="28"/>
  <c r="D167" i="31"/>
  <c r="O215" i="31"/>
  <c r="T215" i="31"/>
  <c r="Q215" i="31"/>
  <c r="L215" i="31"/>
  <c r="J215" i="31"/>
  <c r="I215" i="31"/>
  <c r="U191" i="31"/>
  <c r="D215" i="31"/>
  <c r="G215" i="31"/>
  <c r="R191" i="31"/>
  <c r="N191" i="31"/>
  <c r="H167" i="31"/>
  <c r="L167" i="31"/>
  <c r="M167" i="31"/>
  <c r="O167" i="31"/>
  <c r="W10" i="28"/>
  <c r="M215" i="31"/>
  <c r="H191" i="31"/>
  <c r="T191" i="31"/>
  <c r="J191" i="31"/>
  <c r="M191" i="31"/>
  <c r="E191" i="31"/>
  <c r="K167" i="31"/>
  <c r="P167" i="31"/>
  <c r="N167" i="31"/>
  <c r="R167" i="31"/>
  <c r="W14" i="28"/>
  <c r="X6" i="28"/>
  <c r="S161" i="31" l="1"/>
  <c r="S173" i="31" s="1"/>
  <c r="E185" i="31"/>
  <c r="H74" i="31" s="1"/>
  <c r="N209" i="31"/>
  <c r="N221" i="31" s="1"/>
  <c r="J259" i="31"/>
  <c r="J271" i="31" s="1"/>
  <c r="N258" i="31"/>
  <c r="I384" i="31" s="1"/>
  <c r="Q384" i="31" s="1"/>
  <c r="E167" i="31"/>
  <c r="N263" i="31"/>
  <c r="I389" i="31" s="1"/>
  <c r="Q389" i="31" s="1"/>
  <c r="M256" i="31"/>
  <c r="H382" i="31" s="1"/>
  <c r="M234" i="31"/>
  <c r="M246" i="31" s="1"/>
  <c r="O263" i="31"/>
  <c r="O265" i="31" s="1"/>
  <c r="I161" i="31"/>
  <c r="I173" i="31" s="1"/>
  <c r="L161" i="31"/>
  <c r="L173" i="31" s="1"/>
  <c r="N256" i="31"/>
  <c r="I382" i="31" s="1"/>
  <c r="Q382" i="31" s="1"/>
  <c r="M258" i="31"/>
  <c r="H384" i="31" s="1"/>
  <c r="M263" i="31"/>
  <c r="H389" i="31" s="1"/>
  <c r="F185" i="31"/>
  <c r="I74" i="31" s="1"/>
  <c r="O209" i="31"/>
  <c r="O221" i="31" s="1"/>
  <c r="O258" i="31"/>
  <c r="J384" i="31" s="1"/>
  <c r="R384" i="31" s="1"/>
  <c r="S393" i="31"/>
  <c r="G234" i="31"/>
  <c r="G246" i="31" s="1"/>
  <c r="F209" i="31"/>
  <c r="F221" i="31" s="1"/>
  <c r="D259" i="31"/>
  <c r="D271" i="31" s="1"/>
  <c r="I185" i="31"/>
  <c r="I197" i="31" s="1"/>
  <c r="R161" i="31"/>
  <c r="R173" i="31" s="1"/>
  <c r="H161" i="31"/>
  <c r="H173" i="31" s="1"/>
  <c r="L259" i="31"/>
  <c r="L271" i="31" s="1"/>
  <c r="O185" i="31"/>
  <c r="O197" i="31" s="1"/>
  <c r="I234" i="31"/>
  <c r="I246" i="31" s="1"/>
  <c r="H209" i="31"/>
  <c r="H221" i="31" s="1"/>
  <c r="L209" i="31"/>
  <c r="L221" i="31" s="1"/>
  <c r="F161" i="31"/>
  <c r="T209" i="31"/>
  <c r="T221" i="31" s="1"/>
  <c r="R209" i="31"/>
  <c r="R221" i="31" s="1"/>
  <c r="V14" i="28"/>
  <c r="W13" i="28"/>
  <c r="L185" i="31"/>
  <c r="L197" i="31" s="1"/>
  <c r="K209" i="31"/>
  <c r="K221" i="31" s="1"/>
  <c r="X13" i="28"/>
  <c r="Q234" i="31"/>
  <c r="Q246" i="31" s="1"/>
  <c r="R234" i="31"/>
  <c r="R246" i="31" s="1"/>
  <c r="I387" i="31"/>
  <c r="Q209" i="31"/>
  <c r="Q221" i="31" s="1"/>
  <c r="H234" i="31"/>
  <c r="H246" i="31" s="1"/>
  <c r="H259" i="31"/>
  <c r="H271" i="31" s="1"/>
  <c r="S234" i="31"/>
  <c r="S246" i="31" s="1"/>
  <c r="U161" i="31"/>
  <c r="U173" i="31" s="1"/>
  <c r="I379" i="31"/>
  <c r="J387" i="31"/>
  <c r="K388" i="31"/>
  <c r="P388" i="31"/>
  <c r="S388" i="31" s="1"/>
  <c r="X10" i="28"/>
  <c r="U215" i="31"/>
  <c r="O234" i="31"/>
  <c r="O246" i="31" s="1"/>
  <c r="F234" i="31"/>
  <c r="F246" i="31" s="1"/>
  <c r="I209" i="31"/>
  <c r="I221" i="31" s="1"/>
  <c r="W5" i="28"/>
  <c r="V10" i="28"/>
  <c r="O161" i="31"/>
  <c r="O173" i="31" s="1"/>
  <c r="H185" i="31"/>
  <c r="H197" i="31" s="1"/>
  <c r="X5" i="28"/>
  <c r="V13" i="28"/>
  <c r="J379" i="31"/>
  <c r="K390" i="31"/>
  <c r="P390" i="31"/>
  <c r="S390" i="31" s="1"/>
  <c r="K396" i="31"/>
  <c r="P396" i="31"/>
  <c r="S396" i="31" s="1"/>
  <c r="H387" i="31"/>
  <c r="Q161" i="31"/>
  <c r="Q173" i="31" s="1"/>
  <c r="U234" i="31"/>
  <c r="U246" i="31" s="1"/>
  <c r="E161" i="31"/>
  <c r="F167" i="31"/>
  <c r="K161" i="31"/>
  <c r="K173" i="31" s="1"/>
  <c r="P161" i="31"/>
  <c r="P173" i="31" s="1"/>
  <c r="T234" i="31"/>
  <c r="T246" i="31" s="1"/>
  <c r="U185" i="31"/>
  <c r="U197" i="31" s="1"/>
  <c r="W8" i="28"/>
  <c r="X15" i="28"/>
  <c r="W15" i="28"/>
  <c r="F259" i="31"/>
  <c r="F271" i="31" s="1"/>
  <c r="P17" i="28"/>
  <c r="N161" i="31"/>
  <c r="N173" i="31" s="1"/>
  <c r="K185" i="31"/>
  <c r="K197" i="31" s="1"/>
  <c r="X7" i="28"/>
  <c r="X8" i="28"/>
  <c r="E197" i="31" l="1"/>
  <c r="J389" i="31"/>
  <c r="R389" i="31" s="1"/>
  <c r="M265" i="31"/>
  <c r="O255" i="31"/>
  <c r="E173" i="31"/>
  <c r="N185" i="31"/>
  <c r="N197" i="31" s="1"/>
  <c r="O256" i="31"/>
  <c r="J382" i="31" s="1"/>
  <c r="R382" i="31" s="1"/>
  <c r="F197" i="31"/>
  <c r="L234" i="31"/>
  <c r="L246" i="31" s="1"/>
  <c r="V17" i="28"/>
  <c r="R387" i="31"/>
  <c r="V8" i="28"/>
  <c r="P389" i="31"/>
  <c r="K234" i="31"/>
  <c r="K246" i="31" s="1"/>
  <c r="X9" i="28"/>
  <c r="O257" i="31"/>
  <c r="R379" i="31"/>
  <c r="N265" i="31"/>
  <c r="E209" i="31"/>
  <c r="E221" i="31" s="1"/>
  <c r="E234" i="31"/>
  <c r="E246" i="31" s="1"/>
  <c r="Q17" i="28"/>
  <c r="Q379" i="31"/>
  <c r="D161" i="31"/>
  <c r="D173" i="31" s="1"/>
  <c r="T185" i="31"/>
  <c r="T197" i="31" s="1"/>
  <c r="V15" i="28"/>
  <c r="I259" i="31"/>
  <c r="I271" i="31" s="1"/>
  <c r="E259" i="31"/>
  <c r="E271" i="31" s="1"/>
  <c r="P382" i="31"/>
  <c r="H391" i="31"/>
  <c r="K387" i="31"/>
  <c r="P387" i="31"/>
  <c r="K384" i="31"/>
  <c r="P384" i="31"/>
  <c r="S384" i="31" s="1"/>
  <c r="I391" i="31"/>
  <c r="Q391" i="31" s="1"/>
  <c r="Q387" i="31"/>
  <c r="F173" i="31"/>
  <c r="U209" i="31"/>
  <c r="U221" i="31" s="1"/>
  <c r="R17" i="28"/>
  <c r="W9" i="28"/>
  <c r="K389" i="31" l="1"/>
  <c r="J391" i="31"/>
  <c r="K391" i="31" s="1"/>
  <c r="S389" i="31"/>
  <c r="Q185" i="31"/>
  <c r="Q197" i="31" s="1"/>
  <c r="N257" i="31"/>
  <c r="I383" i="31" s="1"/>
  <c r="Q383" i="31" s="1"/>
  <c r="M257" i="31"/>
  <c r="H383" i="31" s="1"/>
  <c r="P383" i="31" s="1"/>
  <c r="X17" i="28"/>
  <c r="P391" i="31"/>
  <c r="J383" i="31"/>
  <c r="R185" i="31"/>
  <c r="R197" i="31" s="1"/>
  <c r="R11" i="28"/>
  <c r="X11" i="28" s="1"/>
  <c r="V9" i="28"/>
  <c r="W17" i="28"/>
  <c r="S387" i="31"/>
  <c r="J381" i="31"/>
  <c r="O259" i="31"/>
  <c r="O271" i="31" s="1"/>
  <c r="S382" i="31"/>
  <c r="H380" i="31"/>
  <c r="R391" i="31" l="1"/>
  <c r="S391" i="31" s="1"/>
  <c r="J397" i="31"/>
  <c r="R397" i="31" s="1"/>
  <c r="J209" i="31"/>
  <c r="J221" i="31" s="1"/>
  <c r="P209" i="31"/>
  <c r="P221" i="31" s="1"/>
  <c r="J234" i="31"/>
  <c r="J246" i="31" s="1"/>
  <c r="M209" i="31"/>
  <c r="M221" i="31" s="1"/>
  <c r="N234" i="31"/>
  <c r="N246" i="31" s="1"/>
  <c r="R381" i="31"/>
  <c r="C23" i="9"/>
  <c r="N22" i="10"/>
  <c r="R23" i="28"/>
  <c r="X23" i="28" s="1"/>
  <c r="D234" i="31"/>
  <c r="D246" i="31" s="1"/>
  <c r="D209" i="31"/>
  <c r="D221" i="31" s="1"/>
  <c r="D185" i="31"/>
  <c r="G209" i="31"/>
  <c r="G221" i="31" s="1"/>
  <c r="J161" i="31"/>
  <c r="J173" i="31" s="1"/>
  <c r="S185" i="31"/>
  <c r="S197" i="31" s="1"/>
  <c r="M161" i="31"/>
  <c r="M173" i="31" s="1"/>
  <c r="J185" i="31"/>
  <c r="J197" i="31" s="1"/>
  <c r="K383" i="31"/>
  <c r="R383" i="31"/>
  <c r="S383" i="31" s="1"/>
  <c r="N21" i="10"/>
  <c r="C22" i="9"/>
  <c r="K380" i="31"/>
  <c r="P380" i="31"/>
  <c r="S380" i="31" s="1"/>
  <c r="P234" i="31"/>
  <c r="P246" i="31" s="1"/>
  <c r="P185" i="31"/>
  <c r="P197" i="31" s="1"/>
  <c r="S209" i="31"/>
  <c r="S221" i="31" s="1"/>
  <c r="K259" i="31"/>
  <c r="K271" i="31" s="1"/>
  <c r="M185" i="31"/>
  <c r="M197" i="31" s="1"/>
  <c r="N27" i="10"/>
  <c r="C13" i="9"/>
  <c r="N255" i="31" l="1"/>
  <c r="W7" i="28"/>
  <c r="Q11" i="28"/>
  <c r="F27" i="10"/>
  <c r="J27" i="10"/>
  <c r="B27" i="10"/>
  <c r="E27" i="10"/>
  <c r="D27" i="10"/>
  <c r="L27" i="10"/>
  <c r="C27" i="10"/>
  <c r="G27" i="10"/>
  <c r="K27" i="10"/>
  <c r="H27" i="10"/>
  <c r="M27" i="10"/>
  <c r="I27" i="10"/>
  <c r="B21" i="10"/>
  <c r="M21" i="10"/>
  <c r="K21" i="10"/>
  <c r="J21" i="10"/>
  <c r="D21" i="10"/>
  <c r="F21" i="10"/>
  <c r="L21" i="10"/>
  <c r="G21" i="10"/>
  <c r="C21" i="10"/>
  <c r="E21" i="10"/>
  <c r="H21" i="10"/>
  <c r="I21" i="10"/>
  <c r="C24" i="9"/>
  <c r="N23" i="10"/>
  <c r="D23" i="9"/>
  <c r="E23" i="9" s="1"/>
  <c r="F23" i="9" s="1"/>
  <c r="D24" i="17"/>
  <c r="E24" i="17" s="1"/>
  <c r="F24" i="17" s="1"/>
  <c r="G24" i="17" s="1"/>
  <c r="D28" i="17"/>
  <c r="E28" i="17" s="1"/>
  <c r="F28" i="17" s="1"/>
  <c r="G28" i="17" s="1"/>
  <c r="D13" i="9"/>
  <c r="E13" i="9" s="1"/>
  <c r="F13" i="9" s="1"/>
  <c r="D22" i="9"/>
  <c r="D23" i="17"/>
  <c r="E23" i="17" s="1"/>
  <c r="F23" i="17" s="1"/>
  <c r="G23" i="17" s="1"/>
  <c r="C27" i="9"/>
  <c r="T161" i="31"/>
  <c r="T173" i="31" s="1"/>
  <c r="G74" i="31"/>
  <c r="D197" i="31"/>
  <c r="I22" i="10"/>
  <c r="L22" i="10"/>
  <c r="G22" i="10"/>
  <c r="D22" i="10"/>
  <c r="K22" i="10"/>
  <c r="J22" i="10"/>
  <c r="M22" i="10"/>
  <c r="B22" i="10"/>
  <c r="F22" i="10"/>
  <c r="E22" i="10"/>
  <c r="C22" i="10"/>
  <c r="H22" i="10"/>
  <c r="G185" i="31"/>
  <c r="G197" i="31" s="1"/>
  <c r="V5" i="28"/>
  <c r="G271" i="31"/>
  <c r="C11" i="9"/>
  <c r="N19" i="10"/>
  <c r="V6" i="28"/>
  <c r="G161" i="31"/>
  <c r="G173" i="31" s="1"/>
  <c r="M255" i="31" l="1"/>
  <c r="H381" i="31" s="1"/>
  <c r="V7" i="28"/>
  <c r="H379" i="31"/>
  <c r="D21" i="17"/>
  <c r="E21" i="17" s="1"/>
  <c r="F21" i="17" s="1"/>
  <c r="G21" i="17" s="1"/>
  <c r="D11" i="9"/>
  <c r="E11" i="9" s="1"/>
  <c r="F11" i="9" s="1"/>
  <c r="C12" i="9"/>
  <c r="N20" i="10"/>
  <c r="I381" i="31"/>
  <c r="N259" i="31"/>
  <c r="N271" i="31" s="1"/>
  <c r="K382" i="31" s="1"/>
  <c r="E22" i="9"/>
  <c r="W11" i="28"/>
  <c r="Q23" i="28"/>
  <c r="W23" i="28" s="1"/>
  <c r="P11" i="28"/>
  <c r="D19" i="10"/>
  <c r="I19" i="10"/>
  <c r="H19" i="10"/>
  <c r="K19" i="10"/>
  <c r="G19" i="10"/>
  <c r="E19" i="10"/>
  <c r="J19" i="10"/>
  <c r="C19" i="10"/>
  <c r="M19" i="10"/>
  <c r="F19" i="10"/>
  <c r="L19" i="10"/>
  <c r="B19" i="10"/>
  <c r="D24" i="9"/>
  <c r="E24" i="9" s="1"/>
  <c r="F24" i="9" s="1"/>
  <c r="D25" i="17"/>
  <c r="E25" i="17" s="1"/>
  <c r="F25" i="17" s="1"/>
  <c r="G25" i="17" s="1"/>
  <c r="B23" i="10"/>
  <c r="D23" i="10"/>
  <c r="J23" i="10"/>
  <c r="H23" i="10"/>
  <c r="E23" i="10"/>
  <c r="F23" i="10"/>
  <c r="C23" i="10"/>
  <c r="G23" i="10"/>
  <c r="I23" i="10"/>
  <c r="K23" i="10"/>
  <c r="M23" i="10"/>
  <c r="L23" i="10"/>
  <c r="G233" i="30"/>
  <c r="D291" i="30" s="1"/>
  <c r="D27" i="9" l="1"/>
  <c r="V11" i="28"/>
  <c r="P23" i="28"/>
  <c r="L291" i="30"/>
  <c r="E27" i="9"/>
  <c r="F22" i="9"/>
  <c r="F27" i="9" s="1"/>
  <c r="H230" i="30"/>
  <c r="E288" i="30" s="1"/>
  <c r="M288" i="30" s="1"/>
  <c r="I230" i="30"/>
  <c r="F288" i="30" s="1"/>
  <c r="N288" i="30" s="1"/>
  <c r="Q381" i="31"/>
  <c r="I385" i="31"/>
  <c r="D12" i="9"/>
  <c r="E12" i="9" s="1"/>
  <c r="F12" i="9" s="1"/>
  <c r="D22" i="17"/>
  <c r="E22" i="17" s="1"/>
  <c r="F22" i="17" s="1"/>
  <c r="G22" i="17" s="1"/>
  <c r="H385" i="31"/>
  <c r="P379" i="31"/>
  <c r="S379" i="31" s="1"/>
  <c r="K379" i="31"/>
  <c r="P381" i="31"/>
  <c r="K381" i="31"/>
  <c r="H20" i="10"/>
  <c r="C20" i="10"/>
  <c r="F20" i="10"/>
  <c r="M20" i="10"/>
  <c r="D20" i="10"/>
  <c r="B20" i="10"/>
  <c r="K20" i="10"/>
  <c r="E20" i="10"/>
  <c r="J20" i="10"/>
  <c r="I20" i="10"/>
  <c r="L20" i="10"/>
  <c r="G20" i="10"/>
  <c r="M259" i="31"/>
  <c r="M271" i="31" s="1"/>
  <c r="C9" i="9" l="1"/>
  <c r="N17" i="10"/>
  <c r="K385" i="31"/>
  <c r="H397" i="31"/>
  <c r="P385" i="31"/>
  <c r="I397" i="31"/>
  <c r="Q397" i="31" s="1"/>
  <c r="Q385" i="31"/>
  <c r="D210" i="30"/>
  <c r="G230" i="30"/>
  <c r="V23" i="28"/>
  <c r="S381" i="31"/>
  <c r="C8" i="9"/>
  <c r="N16" i="10"/>
  <c r="W8" i="27"/>
  <c r="X13" i="27"/>
  <c r="W13" i="27"/>
  <c r="W5" i="27"/>
  <c r="X14" i="27"/>
  <c r="W9" i="27"/>
  <c r="H226" i="30"/>
  <c r="E284" i="30" s="1"/>
  <c r="M284" i="30" s="1"/>
  <c r="W14" i="27"/>
  <c r="X5" i="27"/>
  <c r="X8" i="27"/>
  <c r="X9" i="27"/>
  <c r="S385" i="31" l="1"/>
  <c r="V9" i="27"/>
  <c r="I219" i="30"/>
  <c r="V8" i="27"/>
  <c r="I225" i="30"/>
  <c r="F283" i="30" s="1"/>
  <c r="N283" i="30" s="1"/>
  <c r="W12" i="27"/>
  <c r="Q15" i="27"/>
  <c r="D8" i="9"/>
  <c r="D18" i="17"/>
  <c r="D288" i="30"/>
  <c r="G239" i="30"/>
  <c r="F210" i="30"/>
  <c r="I233" i="30"/>
  <c r="D19" i="17"/>
  <c r="E19" i="17" s="1"/>
  <c r="F19" i="17" s="1"/>
  <c r="G19" i="17" s="1"/>
  <c r="D9" i="9"/>
  <c r="E9" i="9" s="1"/>
  <c r="F9" i="9" s="1"/>
  <c r="Q10" i="27"/>
  <c r="W10" i="27" s="1"/>
  <c r="W7" i="27"/>
  <c r="G226" i="30"/>
  <c r="D284" i="30" s="1"/>
  <c r="L284" i="30" s="1"/>
  <c r="V13" i="27"/>
  <c r="H225" i="30"/>
  <c r="E283" i="30" s="1"/>
  <c r="M283" i="30" s="1"/>
  <c r="G16" i="10"/>
  <c r="D16" i="10"/>
  <c r="E16" i="10"/>
  <c r="F16" i="10"/>
  <c r="L16" i="10"/>
  <c r="C16" i="10"/>
  <c r="I16" i="10"/>
  <c r="K16" i="10"/>
  <c r="H16" i="10"/>
  <c r="B16" i="10"/>
  <c r="J16" i="10"/>
  <c r="M16" i="10"/>
  <c r="N18" i="10"/>
  <c r="C10" i="9"/>
  <c r="I17" i="10"/>
  <c r="D17" i="10"/>
  <c r="H17" i="10"/>
  <c r="C17" i="10"/>
  <c r="F17" i="10"/>
  <c r="G17" i="10"/>
  <c r="M17" i="10"/>
  <c r="J17" i="10"/>
  <c r="K17" i="10"/>
  <c r="L17" i="10"/>
  <c r="E17" i="10"/>
  <c r="B17" i="10"/>
  <c r="I217" i="30"/>
  <c r="F275" i="30" s="1"/>
  <c r="V14" i="27"/>
  <c r="V7" i="27"/>
  <c r="P10" i="27"/>
  <c r="G225" i="30"/>
  <c r="D283" i="30" s="1"/>
  <c r="L283" i="30" s="1"/>
  <c r="V5" i="27"/>
  <c r="I221" i="30"/>
  <c r="F279" i="30" s="1"/>
  <c r="I193" i="30"/>
  <c r="F193" i="30"/>
  <c r="X12" i="27"/>
  <c r="R15" i="27"/>
  <c r="I226" i="30"/>
  <c r="F284" i="30" s="1"/>
  <c r="N284" i="30" s="1"/>
  <c r="X7" i="27"/>
  <c r="R10" i="27"/>
  <c r="X10" i="27" s="1"/>
  <c r="P15" i="27"/>
  <c r="V12" i="27"/>
  <c r="E210" i="30"/>
  <c r="H233" i="30"/>
  <c r="K397" i="31"/>
  <c r="P397" i="31"/>
  <c r="S397" i="31" s="1"/>
  <c r="H217" i="30"/>
  <c r="E275" i="30" s="1"/>
  <c r="M275" i="30" s="1"/>
  <c r="O283" i="30" l="1"/>
  <c r="G220" i="30"/>
  <c r="D278" i="30" s="1"/>
  <c r="L278" i="30" s="1"/>
  <c r="G198" i="30"/>
  <c r="H220" i="30"/>
  <c r="E278" i="30" s="1"/>
  <c r="M278" i="30" s="1"/>
  <c r="H198" i="30"/>
  <c r="G217" i="30"/>
  <c r="D275" i="30" s="1"/>
  <c r="G275" i="30" s="1"/>
  <c r="O284" i="30"/>
  <c r="E291" i="30"/>
  <c r="H239" i="30"/>
  <c r="P28" i="27"/>
  <c r="V15" i="27"/>
  <c r="D297" i="30"/>
  <c r="E8" i="9"/>
  <c r="R28" i="27"/>
  <c r="X15" i="27"/>
  <c r="X28" i="27" s="1"/>
  <c r="E18" i="17"/>
  <c r="D198" i="30"/>
  <c r="G224" i="30"/>
  <c r="F198" i="30"/>
  <c r="F211" i="30" s="1"/>
  <c r="I224" i="30"/>
  <c r="I198" i="30"/>
  <c r="I211" i="30" s="1"/>
  <c r="G193" i="30"/>
  <c r="H221" i="30"/>
  <c r="E279" i="30" s="1"/>
  <c r="M279" i="30" s="1"/>
  <c r="D10" i="9"/>
  <c r="E10" i="9" s="1"/>
  <c r="F10" i="9" s="1"/>
  <c r="D20" i="17"/>
  <c r="E20" i="17" s="1"/>
  <c r="F20" i="17" s="1"/>
  <c r="G20" i="17" s="1"/>
  <c r="E198" i="30"/>
  <c r="H224" i="30"/>
  <c r="G219" i="30"/>
  <c r="D193" i="30"/>
  <c r="F291" i="30"/>
  <c r="N291" i="30" s="1"/>
  <c r="I239" i="30"/>
  <c r="V10" i="27"/>
  <c r="E193" i="30"/>
  <c r="H219" i="30"/>
  <c r="D18" i="10"/>
  <c r="D28" i="10" s="1"/>
  <c r="K18" i="10"/>
  <c r="K28" i="10" s="1"/>
  <c r="E18" i="10"/>
  <c r="E28" i="10" s="1"/>
  <c r="J18" i="10"/>
  <c r="J28" i="10" s="1"/>
  <c r="B18" i="10"/>
  <c r="B28" i="10" s="1"/>
  <c r="H18" i="10"/>
  <c r="H28" i="10" s="1"/>
  <c r="G18" i="10"/>
  <c r="G28" i="10" s="1"/>
  <c r="M18" i="10"/>
  <c r="M28" i="10" s="1"/>
  <c r="C18" i="10"/>
  <c r="C28" i="10" s="1"/>
  <c r="F18" i="10"/>
  <c r="F28" i="10" s="1"/>
  <c r="L18" i="10"/>
  <c r="L28" i="10" s="1"/>
  <c r="I18" i="10"/>
  <c r="I28" i="10" s="1"/>
  <c r="G288" i="30"/>
  <c r="L288" i="30"/>
  <c r="O288" i="30" s="1"/>
  <c r="Q28" i="27"/>
  <c r="W15" i="27"/>
  <c r="W28" i="27" s="1"/>
  <c r="F277" i="30"/>
  <c r="H193" i="30"/>
  <c r="C14" i="9"/>
  <c r="G221" i="30"/>
  <c r="D279" i="30" s="1"/>
  <c r="I220" i="30"/>
  <c r="F278" i="30" s="1"/>
  <c r="N278" i="30" l="1"/>
  <c r="O278" i="30" s="1"/>
  <c r="H211" i="30"/>
  <c r="E211" i="30"/>
  <c r="D211" i="30"/>
  <c r="L275" i="30"/>
  <c r="N275" i="30" s="1"/>
  <c r="O275" i="30" s="1"/>
  <c r="G278" i="30"/>
  <c r="G211" i="30"/>
  <c r="N28" i="10"/>
  <c r="F297" i="30"/>
  <c r="N297" i="30" s="1"/>
  <c r="E30" i="17"/>
  <c r="F18" i="17"/>
  <c r="E14" i="9"/>
  <c r="E32" i="9" s="1"/>
  <c r="F8" i="9"/>
  <c r="F14" i="9" s="1"/>
  <c r="F32" i="9" s="1"/>
  <c r="D277" i="30"/>
  <c r="G222" i="30"/>
  <c r="D280" i="30" s="1"/>
  <c r="F282" i="30"/>
  <c r="N282" i="30" s="1"/>
  <c r="I227" i="30"/>
  <c r="F285" i="30" s="1"/>
  <c r="N285" i="30" s="1"/>
  <c r="M291" i="30"/>
  <c r="O291" i="30" s="1"/>
  <c r="G291" i="30"/>
  <c r="D30" i="17"/>
  <c r="D14" i="9"/>
  <c r="D32" i="9" s="1"/>
  <c r="V28" i="27"/>
  <c r="G279" i="30"/>
  <c r="L279" i="30"/>
  <c r="N279" i="30" s="1"/>
  <c r="O279" i="30" s="1"/>
  <c r="E277" i="30"/>
  <c r="M277" i="30" s="1"/>
  <c r="H222" i="30"/>
  <c r="E280" i="30" s="1"/>
  <c r="M280" i="30" s="1"/>
  <c r="H227" i="30"/>
  <c r="E285" i="30" s="1"/>
  <c r="M285" i="30" s="1"/>
  <c r="E282" i="30"/>
  <c r="M282" i="30" s="1"/>
  <c r="E297" i="30"/>
  <c r="M297" i="30" s="1"/>
  <c r="I222" i="30"/>
  <c r="F280" i="30" s="1"/>
  <c r="C32" i="9"/>
  <c r="D282" i="30"/>
  <c r="L282" i="30" s="1"/>
  <c r="G227" i="30"/>
  <c r="L297" i="30"/>
  <c r="O282" i="30" l="1"/>
  <c r="C5" i="9"/>
  <c r="N5" i="10"/>
  <c r="N9" i="10"/>
  <c r="C20" i="9"/>
  <c r="D285" i="30"/>
  <c r="L285" i="30" s="1"/>
  <c r="O285" i="30" s="1"/>
  <c r="G240" i="30"/>
  <c r="D298" i="30" s="1"/>
  <c r="G277" i="30"/>
  <c r="L277" i="30"/>
  <c r="N277" i="30" s="1"/>
  <c r="O277" i="30" s="1"/>
  <c r="N4" i="10"/>
  <c r="C4" i="9"/>
  <c r="H240" i="30"/>
  <c r="E298" i="30" s="1"/>
  <c r="M298" i="30" s="1"/>
  <c r="N3" i="10"/>
  <c r="C3" i="9"/>
  <c r="C6" i="9"/>
  <c r="N6" i="10"/>
  <c r="N7" i="10"/>
  <c r="C18" i="9"/>
  <c r="G280" i="30"/>
  <c r="L280" i="30"/>
  <c r="N280" i="30" s="1"/>
  <c r="O280" i="30" s="1"/>
  <c r="G18" i="17"/>
  <c r="F30" i="17"/>
  <c r="G30" i="17" s="1"/>
  <c r="G297" i="30"/>
  <c r="N8" i="10"/>
  <c r="C19" i="9"/>
  <c r="O297" i="30"/>
  <c r="I240" i="30"/>
  <c r="F298" i="30" s="1"/>
  <c r="N298" i="30" s="1"/>
  <c r="D7" i="17" l="1"/>
  <c r="E7" i="17" s="1"/>
  <c r="F7" i="17" s="1"/>
  <c r="G7" i="17" s="1"/>
  <c r="C21" i="9"/>
  <c r="C28" i="9" s="1"/>
  <c r="C29" i="9" s="1"/>
  <c r="D3" i="9"/>
  <c r="E3" i="9" s="1"/>
  <c r="F3" i="9" s="1"/>
  <c r="D3" i="17"/>
  <c r="C7" i="9"/>
  <c r="F4" i="10"/>
  <c r="D4" i="10"/>
  <c r="B4" i="10"/>
  <c r="C4" i="10"/>
  <c r="K4" i="10"/>
  <c r="H4" i="10"/>
  <c r="M4" i="10"/>
  <c r="I4" i="10"/>
  <c r="E4" i="10"/>
  <c r="G4" i="10"/>
  <c r="J4" i="10"/>
  <c r="L4" i="10"/>
  <c r="F9" i="10"/>
  <c r="G9" i="10"/>
  <c r="D9" i="10"/>
  <c r="L9" i="10"/>
  <c r="E9" i="10"/>
  <c r="M9" i="10"/>
  <c r="K9" i="10"/>
  <c r="C9" i="10"/>
  <c r="J9" i="10"/>
  <c r="H9" i="10"/>
  <c r="B9" i="10"/>
  <c r="I9" i="10"/>
  <c r="D5" i="17"/>
  <c r="E5" i="17" s="1"/>
  <c r="F5" i="17" s="1"/>
  <c r="G5" i="17" s="1"/>
  <c r="D5" i="9"/>
  <c r="E5" i="9" s="1"/>
  <c r="F5" i="9" s="1"/>
  <c r="D6" i="9"/>
  <c r="E6" i="9" s="1"/>
  <c r="F6" i="9" s="1"/>
  <c r="D6" i="17"/>
  <c r="E6" i="17" s="1"/>
  <c r="F6" i="17" s="1"/>
  <c r="G6" i="17" s="1"/>
  <c r="D4" i="17"/>
  <c r="E4" i="17" s="1"/>
  <c r="F4" i="17" s="1"/>
  <c r="G4" i="17" s="1"/>
  <c r="D4" i="9"/>
  <c r="E4" i="9" s="1"/>
  <c r="F4" i="9" s="1"/>
  <c r="D9" i="17"/>
  <c r="E9" i="17" s="1"/>
  <c r="F9" i="17" s="1"/>
  <c r="G9" i="17" s="1"/>
  <c r="D20" i="9"/>
  <c r="E20" i="9" s="1"/>
  <c r="F20" i="9" s="1"/>
  <c r="N14" i="10"/>
  <c r="I5" i="10"/>
  <c r="E5" i="10"/>
  <c r="D5" i="10"/>
  <c r="M5" i="10"/>
  <c r="J5" i="10"/>
  <c r="G5" i="10"/>
  <c r="F5" i="10"/>
  <c r="C5" i="10"/>
  <c r="K5" i="10"/>
  <c r="L5" i="10"/>
  <c r="B5" i="10"/>
  <c r="H5" i="10"/>
  <c r="L8" i="10"/>
  <c r="K8" i="10"/>
  <c r="D8" i="10"/>
  <c r="J8" i="10"/>
  <c r="M8" i="10"/>
  <c r="B8" i="10"/>
  <c r="H8" i="10"/>
  <c r="F8" i="10"/>
  <c r="C8" i="10"/>
  <c r="I8" i="10"/>
  <c r="E8" i="10"/>
  <c r="G8" i="10"/>
  <c r="C6" i="10"/>
  <c r="I6" i="10"/>
  <c r="E6" i="10"/>
  <c r="L6" i="10"/>
  <c r="M6" i="10"/>
  <c r="B6" i="10"/>
  <c r="K6" i="10"/>
  <c r="F6" i="10"/>
  <c r="G6" i="10"/>
  <c r="H6" i="10"/>
  <c r="D6" i="10"/>
  <c r="J6" i="10"/>
  <c r="D19" i="9"/>
  <c r="D8" i="17"/>
  <c r="E8" i="17" s="1"/>
  <c r="F8" i="17" s="1"/>
  <c r="G8" i="17" s="1"/>
  <c r="M7" i="10"/>
  <c r="G7" i="10"/>
  <c r="F7" i="10"/>
  <c r="J7" i="10"/>
  <c r="H7" i="10"/>
  <c r="K7" i="10"/>
  <c r="C7" i="10"/>
  <c r="I7" i="10"/>
  <c r="L7" i="10"/>
  <c r="E7" i="10"/>
  <c r="B7" i="10"/>
  <c r="D7" i="10"/>
  <c r="J3" i="10"/>
  <c r="B3" i="10"/>
  <c r="D3" i="10"/>
  <c r="F3" i="10"/>
  <c r="I3" i="10"/>
  <c r="C3" i="10"/>
  <c r="E3" i="10"/>
  <c r="K3" i="10"/>
  <c r="L3" i="10"/>
  <c r="G3" i="10"/>
  <c r="H3" i="10"/>
  <c r="M3" i="10"/>
  <c r="G298" i="30"/>
  <c r="L298" i="30"/>
  <c r="O298" i="30" s="1"/>
  <c r="K14" i="10" l="1"/>
  <c r="F14" i="10"/>
  <c r="L14" i="10"/>
  <c r="M14" i="10"/>
  <c r="E3" i="17"/>
  <c r="D7" i="9"/>
  <c r="C15" i="9"/>
  <c r="C16" i="9" s="1"/>
  <c r="D10" i="17" s="1"/>
  <c r="E10" i="17" s="1"/>
  <c r="F10" i="17" s="1"/>
  <c r="G10" i="17" s="1"/>
  <c r="D21" i="9"/>
  <c r="D28" i="9" s="1"/>
  <c r="D29" i="9" s="1"/>
  <c r="E19" i="9"/>
  <c r="I14" i="10"/>
  <c r="J14" i="10"/>
  <c r="G14" i="10"/>
  <c r="C14" i="10"/>
  <c r="B14" i="10"/>
  <c r="H14" i="10"/>
  <c r="E14" i="10"/>
  <c r="D14" i="10"/>
  <c r="F3" i="17" l="1"/>
  <c r="E15" i="17"/>
  <c r="D15" i="17"/>
  <c r="F19" i="9"/>
  <c r="F21" i="9" s="1"/>
  <c r="F28" i="9" s="1"/>
  <c r="F29" i="9" s="1"/>
  <c r="E21" i="9"/>
  <c r="E28" i="9" s="1"/>
  <c r="E29" i="9" s="1"/>
  <c r="E7" i="9"/>
  <c r="D15" i="9"/>
  <c r="D16" i="9" s="1"/>
  <c r="D31" i="9" s="1"/>
  <c r="C31" i="9"/>
  <c r="G3" i="17" l="1"/>
  <c r="F15" i="17"/>
  <c r="G15" i="17" s="1"/>
  <c r="F7" i="9"/>
  <c r="F15" i="9" s="1"/>
  <c r="F16" i="9" s="1"/>
  <c r="F31" i="9" s="1"/>
  <c r="E15" i="9"/>
  <c r="E16" i="9" s="1"/>
  <c r="E31" i="9" s="1"/>
  <c r="G23" i="3"/>
  <c r="G24" i="3" l="1"/>
  <c r="G25" i="3"/>
  <c r="G26" i="3"/>
  <c r="E27" i="3"/>
  <c r="G27" i="3" l="1"/>
  <c r="U27" i="3"/>
  <c r="L27" i="1" s="1"/>
  <c r="N27" i="1" s="1"/>
  <c r="E28" i="3"/>
  <c r="G28" i="3" s="1"/>
  <c r="I16" i="3"/>
  <c r="I28" i="3" s="1"/>
  <c r="K28" i="3" s="1"/>
  <c r="K10" i="3"/>
  <c r="K11" i="3"/>
  <c r="K13" i="3"/>
  <c r="K14" i="3"/>
  <c r="K12" i="3"/>
  <c r="K15" i="3"/>
  <c r="I22" i="3"/>
  <c r="K17" i="3"/>
  <c r="K19" i="3"/>
  <c r="K20" i="3"/>
  <c r="K18" i="3"/>
  <c r="K21" i="3"/>
  <c r="K24" i="3"/>
  <c r="K25" i="3"/>
  <c r="K26" i="3"/>
  <c r="K23" i="3"/>
  <c r="I27" i="3"/>
  <c r="K27" i="3" s="1"/>
  <c r="O13" i="3"/>
  <c r="O12" i="3"/>
  <c r="O15" i="3"/>
  <c r="O14" i="3"/>
  <c r="O10" i="3"/>
  <c r="M16" i="3"/>
  <c r="O16" i="3" s="1"/>
  <c r="O11" i="3"/>
  <c r="O20" i="3"/>
  <c r="M22" i="3"/>
  <c r="O22" i="3" s="1"/>
  <c r="O17" i="3"/>
  <c r="O19" i="3"/>
  <c r="O18" i="3"/>
  <c r="O21" i="3"/>
  <c r="O24" i="3"/>
  <c r="O26" i="3"/>
  <c r="O25" i="3"/>
  <c r="O23" i="3"/>
  <c r="M27" i="3"/>
  <c r="M28" i="3" s="1"/>
  <c r="O28" i="3" s="1"/>
  <c r="O27" i="3"/>
  <c r="S14" i="3"/>
  <c r="S13" i="3"/>
  <c r="S15" i="3"/>
  <c r="S10" i="3"/>
  <c r="Q16" i="3"/>
  <c r="S16" i="3" s="1"/>
  <c r="S20" i="3"/>
  <c r="S18" i="3"/>
  <c r="S21" i="3"/>
  <c r="S19" i="3"/>
  <c r="S17" i="3"/>
  <c r="Q22" i="3"/>
  <c r="S22" i="3" s="1"/>
  <c r="S25" i="3"/>
  <c r="S23" i="3"/>
  <c r="Q27" i="3"/>
  <c r="S27" i="3" s="1"/>
  <c r="S26" i="3"/>
  <c r="S24" i="3"/>
  <c r="K16" i="3" l="1"/>
  <c r="U16" i="3"/>
  <c r="L16" i="1" s="1"/>
  <c r="N16" i="1" s="1"/>
  <c r="K22" i="3"/>
  <c r="U22" i="3"/>
  <c r="L22" i="1" s="1"/>
  <c r="Q28" i="3"/>
  <c r="S28" i="3" s="1"/>
  <c r="W11" i="3"/>
  <c r="W10" i="3"/>
  <c r="W24" i="3"/>
  <c r="W25" i="3"/>
  <c r="W23" i="3"/>
  <c r="W27" i="3"/>
  <c r="W18" i="3"/>
  <c r="W13" i="3"/>
  <c r="W12" i="3"/>
  <c r="W17" i="3"/>
  <c r="W14" i="3"/>
  <c r="W21" i="3"/>
  <c r="W20" i="3"/>
  <c r="W19" i="3"/>
  <c r="W15" i="3"/>
  <c r="W26" i="3"/>
  <c r="W16" i="3" l="1"/>
  <c r="W22" i="3"/>
  <c r="U28" i="3"/>
  <c r="W28" i="3" s="1"/>
  <c r="N22" i="1"/>
  <c r="L33" i="1"/>
  <c r="N33" i="1" s="1"/>
  <c r="N28" i="1"/>
  <c r="C53" i="1" l="1"/>
  <c r="C52" i="1"/>
  <c r="C51" i="1"/>
  <c r="E52" i="7"/>
  <c r="K164" i="30"/>
  <c r="K182" i="30"/>
  <c r="J164" i="30"/>
  <c r="J182" i="30"/>
  <c r="L182" i="30"/>
  <c r="L164" i="30"/>
  <c r="E11" i="7"/>
</calcChain>
</file>

<file path=xl/sharedStrings.xml><?xml version="1.0" encoding="utf-8"?>
<sst xmlns="http://schemas.openxmlformats.org/spreadsheetml/2006/main" count="2550" uniqueCount="463">
  <si>
    <t>B E V É T E L E K</t>
  </si>
  <si>
    <t>Intézményi működési bevételek</t>
  </si>
  <si>
    <t>Személyi juttatások</t>
  </si>
  <si>
    <t>Dologi kiadások</t>
  </si>
  <si>
    <t>Bevételek összesen:</t>
  </si>
  <si>
    <t>Kiadások összesen</t>
  </si>
  <si>
    <t>M e g n e v e z é s</t>
  </si>
  <si>
    <t>I.</t>
  </si>
  <si>
    <t>II.</t>
  </si>
  <si>
    <t>III.</t>
  </si>
  <si>
    <t>Mindösszesen</t>
  </si>
  <si>
    <t>I</t>
  </si>
  <si>
    <t>Beruházás</t>
  </si>
  <si>
    <t>Összesen:</t>
  </si>
  <si>
    <t>Felújítás</t>
  </si>
  <si>
    <t>Működési céltartalék</t>
  </si>
  <si>
    <t>Fejlesztési céltartalék</t>
  </si>
  <si>
    <t>Fejlesztési tartalék összesen:</t>
  </si>
  <si>
    <t xml:space="preserve">III. </t>
  </si>
  <si>
    <t>I. Működési bevételek és kiadások</t>
  </si>
  <si>
    <t>II. Felhalmozási célú bevételek és kiadások</t>
  </si>
  <si>
    <t>I.hó</t>
  </si>
  <si>
    <t>II.hó</t>
  </si>
  <si>
    <t>III.hó</t>
  </si>
  <si>
    <t>IV.hó</t>
  </si>
  <si>
    <t>V.hó</t>
  </si>
  <si>
    <t>VI.hó</t>
  </si>
  <si>
    <t>VII.hó</t>
  </si>
  <si>
    <t>VIII.hó</t>
  </si>
  <si>
    <t>IX.hó</t>
  </si>
  <si>
    <t>X.hó</t>
  </si>
  <si>
    <t>XI.hó</t>
  </si>
  <si>
    <t>XII.hó</t>
  </si>
  <si>
    <t>Összesen</t>
  </si>
  <si>
    <t>B e v é t e l e k</t>
  </si>
  <si>
    <t>B e v é t e l e k  összesen:</t>
  </si>
  <si>
    <t xml:space="preserve">K i a d á s o k </t>
  </si>
  <si>
    <t>Fejlesztési kiadások</t>
  </si>
  <si>
    <t>Összes kötelezettség:</t>
  </si>
  <si>
    <t>Helyi adó bevételek</t>
  </si>
  <si>
    <t>sor.sz.</t>
  </si>
  <si>
    <t>Intézmény megnevezése</t>
  </si>
  <si>
    <t>Sor.sz.</t>
  </si>
  <si>
    <t>Felhalmozási kiadás összesen:</t>
  </si>
  <si>
    <t>s.sz.</t>
  </si>
  <si>
    <t>további évek</t>
  </si>
  <si>
    <t>IV.</t>
  </si>
  <si>
    <t>Intézmény</t>
  </si>
  <si>
    <t>Engedélyezett álláshely/Foglalkoztatotti létszám</t>
  </si>
  <si>
    <t>Köztisztviselő</t>
  </si>
  <si>
    <t>Közalkalmazott</t>
  </si>
  <si>
    <t>Finanszírozási műveletek bevételei</t>
  </si>
  <si>
    <t>II</t>
  </si>
  <si>
    <t>V.</t>
  </si>
  <si>
    <t>Ellátottak pénzbeli juttatásai</t>
  </si>
  <si>
    <t>III</t>
  </si>
  <si>
    <t>IV</t>
  </si>
  <si>
    <t>MŰKÖDÉSI KÖLTSÉGVETÉS BEVÉTELEI</t>
  </si>
  <si>
    <t>MŰKÖDÉSI KÖLTSÉGVETÉS KIADÁSAI</t>
  </si>
  <si>
    <t>Közhatalmi bevételek</t>
  </si>
  <si>
    <t>Munkaadókat terhelő járulékok és szociális hozzájárulási adó</t>
  </si>
  <si>
    <t>Egyéb működési célú kiadások</t>
  </si>
  <si>
    <t>Működési kiadások összesen</t>
  </si>
  <si>
    <t>Működési bevételek összesen</t>
  </si>
  <si>
    <t>FELHALMOZÁSI KÖLTSÉGVETÉS BEVÉTELEI</t>
  </si>
  <si>
    <t>FELHALMOZÁSI KÖLTSÉGVETÉS KIADÁSAI</t>
  </si>
  <si>
    <t>Felhalmozási bevételek</t>
  </si>
  <si>
    <t>Beruházások</t>
  </si>
  <si>
    <t>Felújítások</t>
  </si>
  <si>
    <t>Egyéb felhalmozási kiadások</t>
  </si>
  <si>
    <t>Felhalmozási kiadások összesen</t>
  </si>
  <si>
    <t>Felhalmozási bevételek összesen</t>
  </si>
  <si>
    <t>Működési célú támogatások államháztartáson belülről</t>
  </si>
  <si>
    <t>Felhalmozási célú támogatások államháztartáson belülről</t>
  </si>
  <si>
    <t>Működési célú átvett pénzeszközök államháztartáson kívülről</t>
  </si>
  <si>
    <t>Felhalmozási célú átvett pénzeszközök államháztartáson kívülről</t>
  </si>
  <si>
    <t>Értékpapír kibocsátása, értékesítése</t>
  </si>
  <si>
    <t>Értékpapír vásárlása, visszavásárlása</t>
  </si>
  <si>
    <t>Hitel, kölcsön felvétele</t>
  </si>
  <si>
    <t>Hitel, kölcsön törlesztése</t>
  </si>
  <si>
    <t>Előző évi költségvetési maradvány</t>
  </si>
  <si>
    <t>Előző évi vállalkozási maradvány</t>
  </si>
  <si>
    <t>MŰKÖDÉSI HIÁNY BELSŐ FINANSZÍROZÁSA</t>
  </si>
  <si>
    <t>FELHALMOZÁSI HIÁNY BELSŐ FINANSZÍROZÁSA</t>
  </si>
  <si>
    <t>FELHALMOZÁSI HIÁNY KÜLSŐ FINANSZÍROZÁSA</t>
  </si>
  <si>
    <t>V</t>
  </si>
  <si>
    <t>VI</t>
  </si>
  <si>
    <t>Vésztő Város Önkormányzata</t>
  </si>
  <si>
    <t>Vésztői Közös Önkormányzati Hivatal</t>
  </si>
  <si>
    <t>Vésztői Négyszínvirág Óvoda és Bölcsőde</t>
  </si>
  <si>
    <t>Sinka István Művelődési Központ és Városi Könyvtár</t>
  </si>
  <si>
    <t>FINANSZÍROZÁSI CÉLÚ MŰVELETEK</t>
  </si>
  <si>
    <t>Vésztői Városüzemeltetési Iroda</t>
  </si>
  <si>
    <t>Vésztői Város-üzemeltetési Iroda</t>
  </si>
  <si>
    <t>Egyéb felhalmozási célú kiadások</t>
  </si>
  <si>
    <t>Működési célú visszatérítendő támogatások, kölcsönök nyújtása</t>
  </si>
  <si>
    <t>Egyéb működési célú támogatások</t>
  </si>
  <si>
    <t>Felhalmozási célú visszatérítendő támogatások, kölcsönök nyújtása</t>
  </si>
  <si>
    <t>Egyéb felhalmozási célú támogatások</t>
  </si>
  <si>
    <t xml:space="preserve">Működési hiány finanszírozás belső forrásból </t>
  </si>
  <si>
    <t>Működési célú bev. Össz. (1+…4)</t>
  </si>
  <si>
    <t>Felhalmozási hiány finanszírozása belső forrásból</t>
  </si>
  <si>
    <t>Felhalmozási hiány finanszírozása külső forrásból</t>
  </si>
  <si>
    <t>Tartalékok</t>
  </si>
  <si>
    <t>BEVÉTELEK MINDÖSSZESEN (I+II+III)</t>
  </si>
  <si>
    <t>K i a d á s o k összesen.</t>
  </si>
  <si>
    <t>Intézmény finanszírozás</t>
  </si>
  <si>
    <t>Hó eltakarítás</t>
  </si>
  <si>
    <t>Finanszírozási célú műveletek összesen</t>
  </si>
  <si>
    <t>Pénzeszköz átadások összesen:</t>
  </si>
  <si>
    <t>Egyéb felhalmozási célú kiadások összesen:</t>
  </si>
  <si>
    <t>Jóléti szociális alap</t>
  </si>
  <si>
    <t>Működési tartalék (általános, cél)</t>
  </si>
  <si>
    <t>Működési tartalékok</t>
  </si>
  <si>
    <t>Működési célú kiad. Össz. (6+…11)</t>
  </si>
  <si>
    <t>Működési hiány (5-12)</t>
  </si>
  <si>
    <t>Felhalmozási célú bevételek össz. (15+…17)</t>
  </si>
  <si>
    <t>KIADÁSOK MINDÖSSZESEN (IV+V+VI)</t>
  </si>
  <si>
    <t xml:space="preserve">Hitelel törlesztések </t>
  </si>
  <si>
    <t>Felhalmozási célú kiadások össz.(19+...23)</t>
  </si>
  <si>
    <t>Felhalmozási hiány (18-24)</t>
  </si>
  <si>
    <t>Önkormányzat bevételei összesen:(5+14+18+26+27)</t>
  </si>
  <si>
    <t>Önkormányzat kiadásai összesen:(12+24)</t>
  </si>
  <si>
    <t xml:space="preserve">Kedvezmény nélkül elérhető bevétel </t>
  </si>
  <si>
    <t xml:space="preserve">Kedvezmények összege     </t>
  </si>
  <si>
    <t>Ssz.</t>
  </si>
  <si>
    <t>Megnevezés</t>
  </si>
  <si>
    <t>Bevétel</t>
  </si>
  <si>
    <t>Kiadás</t>
  </si>
  <si>
    <t>Vésztő-Mágor Történelmi Emlékhely Múzeum</t>
  </si>
  <si>
    <t>VI.</t>
  </si>
  <si>
    <t>VII.</t>
  </si>
  <si>
    <t>5.</t>
  </si>
  <si>
    <t>Szoftver vásárlás</t>
  </si>
  <si>
    <t>Óvodai udvari elemek</t>
  </si>
  <si>
    <t>Közterületi játszóterek felújítása</t>
  </si>
  <si>
    <t>Temető kerítés</t>
  </si>
  <si>
    <t>Pályázati önerő</t>
  </si>
  <si>
    <t>Magánszemélyek kommunális adója</t>
  </si>
  <si>
    <t>Települési adó - földadó</t>
  </si>
  <si>
    <t>2018      terv</t>
  </si>
  <si>
    <t>Elvonások és befizetések</t>
  </si>
  <si>
    <t>Értékpapír vásárlása, visszavás., megelőlegezés</t>
  </si>
  <si>
    <t>Civil szervezetek működési támogatása</t>
  </si>
  <si>
    <t>Rovatszám</t>
  </si>
  <si>
    <t>Működési célú támogatások ÁH-n belülről</t>
  </si>
  <si>
    <t>B1</t>
  </si>
  <si>
    <t>ebből: önkormányzatok működési támogatásai</t>
  </si>
  <si>
    <t>B3</t>
  </si>
  <si>
    <t>Működési saját bevételek</t>
  </si>
  <si>
    <t>B4</t>
  </si>
  <si>
    <t>Működési célú átvett pénzeszközök ÁH-n kívülről</t>
  </si>
  <si>
    <t>B6</t>
  </si>
  <si>
    <t>B2</t>
  </si>
  <si>
    <t>Felhalmozási saját bevételek</t>
  </si>
  <si>
    <t>B5</t>
  </si>
  <si>
    <t>B7</t>
  </si>
  <si>
    <t>B813</t>
  </si>
  <si>
    <t>Belföldi értékpapírok bevételei</t>
  </si>
  <si>
    <t>Államháztartáson belüli megelőlegezések bevételei</t>
  </si>
  <si>
    <t>Rovatszám:</t>
  </si>
  <si>
    <t>Kötelező</t>
  </si>
  <si>
    <t>Önkéntvállalt</t>
  </si>
  <si>
    <t>Államigazgatási</t>
  </si>
  <si>
    <t>elemi ktgvetés -&gt; 2a-&gt;2-&gt;1</t>
  </si>
  <si>
    <t>2017      terv</t>
  </si>
  <si>
    <t>2019      terv</t>
  </si>
  <si>
    <t>B812</t>
  </si>
  <si>
    <t>B811</t>
  </si>
  <si>
    <t>B814</t>
  </si>
  <si>
    <t>K912</t>
  </si>
  <si>
    <t>K911</t>
  </si>
  <si>
    <t>Államháztartáson belüli meglelőlegezések visszafizetése</t>
  </si>
  <si>
    <t>K914</t>
  </si>
  <si>
    <t>K1</t>
  </si>
  <si>
    <t>K2</t>
  </si>
  <si>
    <t>B11</t>
  </si>
  <si>
    <t>K3</t>
  </si>
  <si>
    <t>K4</t>
  </si>
  <si>
    <t>K5</t>
  </si>
  <si>
    <t>K513</t>
  </si>
  <si>
    <t>K6</t>
  </si>
  <si>
    <t>K7</t>
  </si>
  <si>
    <t>K8</t>
  </si>
  <si>
    <t>B8131</t>
  </si>
  <si>
    <t>B8132</t>
  </si>
  <si>
    <t>Államháztartáson belüli megelőlegezés kiadása</t>
  </si>
  <si>
    <t>B65</t>
  </si>
  <si>
    <t>B16</t>
  </si>
  <si>
    <t>Államháztartáson belüli megelőlegezések bevétele</t>
  </si>
  <si>
    <t>Rovat szám</t>
  </si>
  <si>
    <t>2020      terv</t>
  </si>
  <si>
    <t>Járdásítás, kátyúzás</t>
  </si>
  <si>
    <t>Értékpapír vásárlása, visszavásárlás</t>
  </si>
  <si>
    <t>Államháztartáson belüli megelőlegezések visszafizetése</t>
  </si>
  <si>
    <t>1.</t>
  </si>
  <si>
    <t>2.</t>
  </si>
  <si>
    <t>3.</t>
  </si>
  <si>
    <t>4.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</si>
  <si>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</si>
  <si>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</si>
  <si>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</si>
  <si>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</si>
  <si>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</si>
  <si>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</si>
  <si>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</si>
  <si>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</si>
  <si>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</si>
  <si>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</si>
  <si>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</si>
  <si>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</si>
  <si>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</si>
  <si>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</si>
  <si>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</si>
  <si>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</si>
  <si>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</si>
  <si>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</si>
  <si>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</si>
  <si>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Egyéb működési célú kiadások összesen:</t>
  </si>
  <si>
    <t xml:space="preserve">Általános tartalék </t>
  </si>
  <si>
    <t>Fejlesztési céltartatalék</t>
  </si>
  <si>
    <t>Működési céltartalék összesen:</t>
  </si>
  <si>
    <t>Táboroztatásra</t>
  </si>
  <si>
    <t>Vis maior esetére</t>
  </si>
  <si>
    <t>Környezetvédelmi alap</t>
  </si>
  <si>
    <t>ebből: háziorvosi ösztöndíjra (100000/hó/10 hóra)</t>
  </si>
  <si>
    <t>ebből: háziorvosi önsztöndíjra egyösszegű</t>
  </si>
  <si>
    <t>Streetbol pálya</t>
  </si>
  <si>
    <t>Utcai padok, szeméttárolók</t>
  </si>
  <si>
    <t>Közlekedésbiztonság (2013-as tiszteletdíjból)</t>
  </si>
  <si>
    <t>Munkahely teremtésre</t>
  </si>
  <si>
    <t>TOP3.1.1.-15 kerékpárút saját forrás</t>
  </si>
  <si>
    <t>Vésztő-Mágor kerékpárút tervek</t>
  </si>
  <si>
    <t>Metykó Gyula emlékház saját forrás</t>
  </si>
  <si>
    <t>Járdák karbantáratása pályázat saját forrás</t>
  </si>
  <si>
    <t>TOP1.1.1.-15 inkubátorház saját forrás</t>
  </si>
  <si>
    <t>TOP1.2.1.-15 turizmus fejlesztés saját forrás</t>
  </si>
  <si>
    <t>TOP1.4.1.-15 óvoda fejlesztés mini bölcsőde kialakítás saját forrás</t>
  </si>
  <si>
    <t>TOP2.1.1.-15 sport szabadidő létesítmény kialakítás saját forrás</t>
  </si>
  <si>
    <t>TOP2.1.2.-15-városi zöld környezet kialakítás önerő saját forrás</t>
  </si>
  <si>
    <t>TOP4.2.1.-15 öregek napközis otthona saját forrás</t>
  </si>
  <si>
    <t>TOP3.2.1-15 önkormányzat épületernergetikai fejlesztése saját forrás</t>
  </si>
  <si>
    <t>Önkormányzati utak állapotjavítása pályázat saját forrás</t>
  </si>
  <si>
    <t>Leromlott épületek rehabilitációja saját forrás</t>
  </si>
  <si>
    <t>NKA köztéri munkák létrehozása pályáazti saját forrás</t>
  </si>
  <si>
    <t>Víziközmű rendszer fel nem használt nettó bérleti díja (fejlesztésre fordítandó)</t>
  </si>
  <si>
    <t xml:space="preserve">Földadó bevétele </t>
  </si>
  <si>
    <t>Szemünk fénye program</t>
  </si>
  <si>
    <t>Finanszírozási célú műveletek (állami támogatás megelőlegezés)</t>
  </si>
  <si>
    <t>ebből: általános (előző éveknek megfelelően)</t>
  </si>
  <si>
    <t>Közfoglalkoztatott</t>
  </si>
  <si>
    <t xml:space="preserve">2017.évi tervezett bevétel         </t>
  </si>
  <si>
    <t>011130</t>
  </si>
  <si>
    <t>013320</t>
  </si>
  <si>
    <t>013350</t>
  </si>
  <si>
    <t>016080</t>
  </si>
  <si>
    <t>018010</t>
  </si>
  <si>
    <t>031030</t>
  </si>
  <si>
    <t>041233</t>
  </si>
  <si>
    <t>041237</t>
  </si>
  <si>
    <t>045120</t>
  </si>
  <si>
    <t>052080</t>
  </si>
  <si>
    <t>061030</t>
  </si>
  <si>
    <t>062020</t>
  </si>
  <si>
    <t>063080</t>
  </si>
  <si>
    <t>064010</t>
  </si>
  <si>
    <t>066020</t>
  </si>
  <si>
    <t>072111</t>
  </si>
  <si>
    <t>072112</t>
  </si>
  <si>
    <t>074011</t>
  </si>
  <si>
    <t>074031</t>
  </si>
  <si>
    <t>074032</t>
  </si>
  <si>
    <t>081041</t>
  </si>
  <si>
    <t>081071</t>
  </si>
  <si>
    <t>082030</t>
  </si>
  <si>
    <t>082070</t>
  </si>
  <si>
    <t>083030</t>
  </si>
  <si>
    <t>084032</t>
  </si>
  <si>
    <t>101150</t>
  </si>
  <si>
    <t>107060</t>
  </si>
  <si>
    <t>900090</t>
  </si>
  <si>
    <t>Intézmény összesen:</t>
  </si>
  <si>
    <t>Kormányzati funkció</t>
  </si>
  <si>
    <t>018030</t>
  </si>
  <si>
    <t>042120</t>
  </si>
  <si>
    <t>047120</t>
  </si>
  <si>
    <t>081030</t>
  </si>
  <si>
    <t>106010</t>
  </si>
  <si>
    <t>999999</t>
  </si>
  <si>
    <t>090020</t>
  </si>
  <si>
    <t>106020</t>
  </si>
  <si>
    <t>084031</t>
  </si>
  <si>
    <t>Működési tartalék (általános, cél) kitöltendő</t>
  </si>
  <si>
    <t>Eredeti ei.</t>
  </si>
  <si>
    <t>082044</t>
  </si>
  <si>
    <t>082093</t>
  </si>
  <si>
    <t>045150</t>
  </si>
  <si>
    <t>096015</t>
  </si>
  <si>
    <t>104035</t>
  </si>
  <si>
    <t>082063</t>
  </si>
  <si>
    <t>091110</t>
  </si>
  <si>
    <t>091140</t>
  </si>
  <si>
    <t>104031</t>
  </si>
  <si>
    <t>082042</t>
  </si>
  <si>
    <t>082092</t>
  </si>
  <si>
    <t>046020</t>
  </si>
  <si>
    <t>047410</t>
  </si>
  <si>
    <t>063020</t>
  </si>
  <si>
    <t>066010</t>
  </si>
  <si>
    <t>091220</t>
  </si>
  <si>
    <t>096025</t>
  </si>
  <si>
    <t>104037</t>
  </si>
  <si>
    <t>Eredeti</t>
  </si>
  <si>
    <t>Módosított</t>
  </si>
  <si>
    <t>megnyitva kell hivatkozást beszúrni, a csúszás miatt</t>
  </si>
  <si>
    <t>lila kész</t>
  </si>
  <si>
    <t>900060</t>
  </si>
  <si>
    <t>Intézményenkénti mindösszesen</t>
  </si>
  <si>
    <t>Módosított ei.</t>
  </si>
  <si>
    <t>Kivezetés kincstárjegy miatt (pénzmaradvány)</t>
  </si>
  <si>
    <t>Ovi foci pályázatra fejlesztési támogatás 46/2017 (III.1.)</t>
  </si>
  <si>
    <t>Útépítési alap 70/2017 (III.29.)</t>
  </si>
  <si>
    <t>Kossuth L. és Liszt F. utcák kereszteződésében gyalogosátkelőhely létesítés 79/2017 (III.29.)</t>
  </si>
  <si>
    <t>TOP-2.1.2.-16 Zöld város kialakítása saját forrás 130/2017 (V.9.)</t>
  </si>
  <si>
    <t>Komlódi falvi óvoda bővítés saját forrás 118/2017 (IV.26.)</t>
  </si>
  <si>
    <t>TOP-1.1.2-16 Inkubátorházak fejlesztése saját forrás 125/2017 (V.9.)</t>
  </si>
  <si>
    <t>TOP-1.4.1.-16 Közszolgáltatás fejlesztés saját forrás 128/2017 (V.9.)</t>
  </si>
  <si>
    <t>TOP-2.1.3.-16 Környezetvédelmi infrastruktúra fejlesztés saját forrás 131/2017 (V.9.)</t>
  </si>
  <si>
    <t>TOP-3.1.1.1.-16 Közlekedésfejlesztés saját forrás 132/2017 (V.9.)</t>
  </si>
  <si>
    <t xml:space="preserve">INTERREG stratégiai projekt </t>
  </si>
  <si>
    <t>Kubinyi Ágoston program</t>
  </si>
  <si>
    <t xml:space="preserve">TOP-1.1.3-15 Helyi gazdaságfejlesztése </t>
  </si>
  <si>
    <t>TOP-1.2.1.-2016-Kulturális örökségi helyszínek turisztikai fejlesztése</t>
  </si>
  <si>
    <t>TOP-3.2.1-16 Önkormányzati épületek energetikai fejlesztése</t>
  </si>
  <si>
    <t xml:space="preserve">013350 </t>
  </si>
  <si>
    <t>Intézményenként mindösszesen</t>
  </si>
  <si>
    <t>Intézmény összesen</t>
  </si>
  <si>
    <t>Kormányzati funckió</t>
  </si>
  <si>
    <t>Köztemető-fenntartás és -működés</t>
  </si>
  <si>
    <t>Az önkormányzati vagyonnal való gazdálkodással kapcsolatos feladatok (lakó ingatlan)</t>
  </si>
  <si>
    <t>Az önkormányzati vagyonnal való gazdálkodással kapcsolatos feladatok (nem lakó ingatlan)</t>
  </si>
  <si>
    <t>Önkormányzatok elszámolásai a központi költségvetéssel</t>
  </si>
  <si>
    <t>Támogatási célú finanszírozási műveletek</t>
  </si>
  <si>
    <t>Hosszabb időtartamú közfoglalkoztatás</t>
  </si>
  <si>
    <t>Közfoglalkoztatási mintaprogram</t>
  </si>
  <si>
    <t>Önkormányzatok és önkormányzati hivatalok jogalkotó és általános igazgatási tevékenysége</t>
  </si>
  <si>
    <t>Mezőgazdasági támogatások</t>
  </si>
  <si>
    <t>Út, autópálya építése</t>
  </si>
  <si>
    <t>Piac üzemeltetése</t>
  </si>
  <si>
    <t>Lakáshoz jutást segítő támogatások</t>
  </si>
  <si>
    <t>Településfejlesztési projektek és támogatásuk</t>
  </si>
  <si>
    <t>Vízellátással kapcsolatos közmű építése, fenntartása, üzemeltetése</t>
  </si>
  <si>
    <t>Város-, községgazdálkodási egyéb szolgáltatások</t>
  </si>
  <si>
    <t>Háziorvosi alapellátás</t>
  </si>
  <si>
    <t>Család és nővédelmi egészségügyi gondozás</t>
  </si>
  <si>
    <t>Ifjúság-egészségügyi gondozás</t>
  </si>
  <si>
    <t>Sportlétesítmények, edzőtáborok működtetése és fejlesztése</t>
  </si>
  <si>
    <t>Üdülői szálláshely-szolgáltatás és étkeztetés</t>
  </si>
  <si>
    <t>Történelmi hely, építmény, egyéb látványosság működtetése és megóvása</t>
  </si>
  <si>
    <t>Egyéb kiadói tevékenység</t>
  </si>
  <si>
    <t>Lakóingatlan szociális célú bérbeadása, üzemeltetése</t>
  </si>
  <si>
    <t>Önkormányzatok funkcióra nem sorolható bevételei államháztartáson kívülről</t>
  </si>
  <si>
    <t>Kormányzati funkcióra el nem számolt tételek</t>
  </si>
  <si>
    <t xml:space="preserve">Az önkormányzati vagyonnal való gazdálkodással kapcsolatos feladatok </t>
  </si>
  <si>
    <t>Könyvtári szolgáltatások</t>
  </si>
  <si>
    <t>Közművelődés - egész életre kiterjedő tanulás, amatőr művészetek</t>
  </si>
  <si>
    <t>Múzeumi kiállítási tevékenység</t>
  </si>
  <si>
    <t>Egyéb szárazföldi személyszállítás</t>
  </si>
  <si>
    <t>Gyermekétkeztetés köznevelési intézményben</t>
  </si>
  <si>
    <t>Gyermekétkeztetés bölcsődében, fogyatékosok nappali intézményében</t>
  </si>
  <si>
    <t>Vállalkozási tevékenységek kiadásai és bevételei</t>
  </si>
  <si>
    <t>Kiemelt állami és önkormányzati rendezvények</t>
  </si>
  <si>
    <t>Közterület rendjének fenntartása</t>
  </si>
  <si>
    <t>Szennyvízcsatorna építése, fenntartása, üzemeltetése</t>
  </si>
  <si>
    <t>Közvilágítás</t>
  </si>
  <si>
    <t>Háziorvosi ügyeleti ellátás</t>
  </si>
  <si>
    <t>Foglalkozás egészségügyi alapellátás</t>
  </si>
  <si>
    <t>Versenysport és utánpótlás nevelési tevékenység és támogatása</t>
  </si>
  <si>
    <t>Művészeti tevékenységek</t>
  </si>
  <si>
    <t>Civil szervezetek programtámogatása</t>
  </si>
  <si>
    <t>Betegséggel kapcsolatos pénzbeli ellátások, támogatások</t>
  </si>
  <si>
    <t>Egyéb szociális pénzbeli és természetbeni ellátások, támogatások</t>
  </si>
  <si>
    <t>Forgatási és befektetési célú finanszírozási műveletek</t>
  </si>
  <si>
    <t>Lakásfenntartással, lakhatással összefüggő ellátások</t>
  </si>
  <si>
    <t>Óvodai nevelés, ellátás szakmai feladatai</t>
  </si>
  <si>
    <t>Óvodai nevelés, ellátás működtetési feladatai</t>
  </si>
  <si>
    <t>Gyermekek bölcsődei ellátása</t>
  </si>
  <si>
    <t>Könyvtári állomány gyarapítása, nyilvántartása</t>
  </si>
  <si>
    <t>Közművelődés-hagyományos közösségi, kulturális értékek gondozása</t>
  </si>
  <si>
    <t>Egyéb szárazföldi személyszállítása</t>
  </si>
  <si>
    <t>Vezetékes műsorelosztás, városi és kábel televíziós rendszerek</t>
  </si>
  <si>
    <t>Ár- és belvízvédelemmel összefüggő tevékenységek</t>
  </si>
  <si>
    <t>Víztermelés, - kezelés,- ellátás</t>
  </si>
  <si>
    <t>Zöldterület-kezelés</t>
  </si>
  <si>
    <t>Köznevelési intézmény 1-4. évfolyamán tanulók nevelésével, oktatásával összefüggő működtetési feladatok</t>
  </si>
  <si>
    <t>Munkahelyi étkeztetés köznevelési intézményben</t>
  </si>
  <si>
    <t>Intézményen kívüli gyermekétkeztetés</t>
  </si>
  <si>
    <t>Város és községgazdálkodási egyéb szolgáltatások</t>
  </si>
  <si>
    <t>Vállalkozási tevékenységek bevételei és kiadásai</t>
  </si>
  <si>
    <t>Teljesítés</t>
  </si>
  <si>
    <t>Teljesítés %</t>
  </si>
  <si>
    <t>Eredeti ei:</t>
  </si>
  <si>
    <t>Módosított ei:</t>
  </si>
  <si>
    <t>1. melléklet az Önkormányzat 2020. évi költségvetéséről szóló 2/2020. (II.27.) önkormányzati rendelet módosításáról szóló .../2020. (....) önkormányzati rendelethez</t>
  </si>
  <si>
    <t>1. melléklet az Önkormányzat 2020. évi költségvetéséről szóló 2/2020. (II.27.) önkormányzati rendelethez</t>
  </si>
  <si>
    <t>Adatok E Ft-ban</t>
  </si>
  <si>
    <t>Különbözet</t>
  </si>
  <si>
    <t>2. melléklet</t>
  </si>
  <si>
    <t>2 A. melléklet</t>
  </si>
  <si>
    <t>2 B. melléklet</t>
  </si>
  <si>
    <t>3. melléklet</t>
  </si>
  <si>
    <t>3 A. melléklet</t>
  </si>
  <si>
    <t>3. B melléklet</t>
  </si>
  <si>
    <t>2. melléklet az Önkormányzat 2020. évi költségvetéséről szóló 2/2020. (II.27.) önkormányzati rendelet módosításáról szóló .../2020. (....) önkormányzati rendelethez</t>
  </si>
  <si>
    <t>2. melléklet az Önkormányzat 2020. évi költségvetéséről szóló 2/2020. (II.27.) önkormányzati rendelethez</t>
  </si>
  <si>
    <t>Csorvás Város Önkormányzata</t>
  </si>
  <si>
    <t>Csorvási Polgármesteri Hivatal</t>
  </si>
  <si>
    <t>Csorvás Város Önkormányzatának Óvodája és Bölcsődéje</t>
  </si>
  <si>
    <t>Csorvás Város Önkormányzatának Egyesített Szociális Intézménye</t>
  </si>
  <si>
    <t>3. melléklet az Önkormányzat 2020. évi költségvetéséről szóló 2/2020. (II.27.) önkormányzati rendelet módosításáról szóló .../2020. (....) önkormányzati rendelethez</t>
  </si>
  <si>
    <t>3. melléklet az Önkormányzat 2020. évi költségvetéséről szóló 2/2020. (II.27.) önkormányzati rendelethez</t>
  </si>
  <si>
    <t>4. melléklet az Önkormányzat 2020. évi költségvetéséről szóló 2/2020. (II.27.) önkormányzati rendelet módosításáról szóló .../2020. (....) önkormányzati rendelethez</t>
  </si>
  <si>
    <t>4. melléklet az Önkormányzat 2020. évi költségvetéséről szóló 2/2020. (II.27.) önkormányzati rendelethez</t>
  </si>
  <si>
    <t>Fő</t>
  </si>
  <si>
    <t xml:space="preserve">Munka tövénykönyves </t>
  </si>
  <si>
    <t>Pályázat keretében foglalkoztatott létszám</t>
  </si>
  <si>
    <t>Alpolgármester, önkormányzati képviselő</t>
  </si>
  <si>
    <t>Bizottságok nem képviselő tagjai</t>
  </si>
  <si>
    <t>5. melléklet az Önkormányzat 2020. évi költségvetéséről szóló 2/2020. (II.27.) önkormányzati rendelet módosításáról szóló .../2020. (....) önkormányzati rendelethez</t>
  </si>
  <si>
    <t>5. melléklet az Önkormányzat 2020. évi költségvetéséről szóló 2/2020. (II.27.) önkormányzati rendelethez</t>
  </si>
  <si>
    <t>CSORVÁS VÁROS ÖNKORMÁNYZATA BERUHÁZÁSI ÉS FELÚJÍTÁSI KIADÁSAI</t>
  </si>
  <si>
    <t>6. melléklet az Önkormányzat 2020. évi költségvetéséről szóló 2/2020. (II.27.) önkormányzati rendelet módosításáról szóló .../2020. (....) önkormányzati rendelethez</t>
  </si>
  <si>
    <t>6. melléklet az Önkormányzat 2020. évi költségvetéséről szóló 2/2020. (II.27.) önkormányzati rendelethez</t>
  </si>
  <si>
    <t>CSORVÁS VÁROS ÖNKORMÁNZATA INTÉZMÉNYIENEK PÉNZELLÁTÁSA</t>
  </si>
  <si>
    <t xml:space="preserve">Eredeti  </t>
  </si>
  <si>
    <t>7. melléklet az Önkormányzat 2020. évi költségvetéséről szóló 2/2020. (II.27.) önkormányzati rendelet módosításáról szóló .../2020. (....) önkormányzati rendelethez</t>
  </si>
  <si>
    <t>7. melléklet az Önkormányzat 2020. évi költségvetéséről szóló 2/2020. (II.27.) önkormányzati rendelethez</t>
  </si>
  <si>
    <t>Kistérségnek átadás ÁHT-n belülre</t>
  </si>
  <si>
    <t>DAREH működési hozzájárulás</t>
  </si>
  <si>
    <t>Ivóvízminőség javító program</t>
  </si>
  <si>
    <t>Pénzeszköz átadás (Közművelődés érdekeltségnövelő támogatása)</t>
  </si>
  <si>
    <t>Közművelődési támogatás: Csorvási Szolgáltató Nonprofit Kft. Közművelődésének-, és működésének (közmű) támogatása</t>
  </si>
  <si>
    <t>BURSA ösztöndíj</t>
  </si>
  <si>
    <t>Sportkör, fúvós zenekar támogatás</t>
  </si>
  <si>
    <t>CSORVÁS VÁROS ÖNKORMÁNYZATA ÉS INTÉZMÉNYEI ÖSSZESÍTETT BEVÉTELEI ÉS KIADÁSAI 2020. ÉV</t>
  </si>
  <si>
    <t>CSORVÁS VÁROS ÖNKORMÁNYZATA ÉS INTÉZMÉNYEI BEVÉTELEI INTÉZMÉNYENKÉNT ÉS ÖSSZESEN 2020. ÉV</t>
  </si>
  <si>
    <t>CSORVÁS VÁROS ÖNKORMÁNYZAT LÉTSZÁMADATAI 2020. ÉV</t>
  </si>
  <si>
    <t>CSORVÁS VÁROS ÖNKORMÁNYZATA ÉS INTÉZMÉNYEI KIADÁSAI INTÉZMÉNYENKÉNT ÉS ÖSSZESEN  2020. ÉV</t>
  </si>
  <si>
    <t>CSORVÁS VÁROS ÖNKORMÁNYZATA PÉNZESZKÖZ ÁTADÁSAI 2020. ÉV</t>
  </si>
  <si>
    <t>IV,</t>
  </si>
  <si>
    <t>Teljesülés</t>
  </si>
  <si>
    <t>Ivóvíz minőség javító program</t>
  </si>
  <si>
    <t>Orvosi eszközök beszerzése 145/2019.(XI.27.) KT. h a t á r o z a t alapján</t>
  </si>
  <si>
    <t>Aszfaltvágó beszerzés</t>
  </si>
  <si>
    <t>Havaria rekonstrukciók</t>
  </si>
  <si>
    <t>Mobiltelefon ESZI</t>
  </si>
  <si>
    <t>Betegágy ESZI</t>
  </si>
  <si>
    <t>Klíma ESZI</t>
  </si>
  <si>
    <t>Gőztisztító</t>
  </si>
  <si>
    <t>Nyomtató + mikrofon Hivatalba</t>
  </si>
  <si>
    <t>Támogatás Országos Mentőszolgálat Alapítvány</t>
  </si>
  <si>
    <t>Iskolaegészségügyi támogatás</t>
  </si>
  <si>
    <t>Állami támogatás visszafizetése (téli rezsicsökkentés 2018,, 2019. évi központi támogatás visszautalása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</si>
</sst>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\ ##0"/>
    <numFmt numFmtId="165" formatCode="0\ 000"/>
    <numFmt numFmtId="166" formatCode="#,"/>
    <numFmt numFmtId="167" formatCode="#"/>
    <numFmt numFmtId="168" formatCode="#,##0.00\ &quot;Ft&quot;"/>
    <numFmt numFmtId="169" formatCode="&quot;H-&quot;0000"/>
  </numFmts>
  <fonts count="45" x14ac:knownFonts="1">
    <font>
      <sz val="10"/>
      <name val="Arial"/>
      <charset val="238"/>
    </font>
    <font>
      <sz val="10"/>
      <name val="Arial"/>
      <family val="2"/>
      <charset val="238"/>
    </font>
    <font>
      <sz val="12"/>
      <name val="Times New Roman CE"/>
      <family val="1"/>
      <charset val="238"/>
    </font>
    <font>
      <sz val="10"/>
      <name val="Times New Roman CE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MS Sans Serif"/>
      <family val="2"/>
      <charset val="238"/>
    </font>
    <font>
      <b/>
      <sz val="12"/>
      <name val="Times New Roman CE"/>
      <charset val="238"/>
    </font>
    <font>
      <b/>
      <sz val="10"/>
      <name val="Times New Roman CE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u/>
      <sz val="10"/>
      <name val="Times New Roman"/>
      <family val="1"/>
      <charset val="238"/>
    </font>
    <font>
      <i/>
      <u/>
      <sz val="10"/>
      <name val="Times New Roman"/>
      <family val="1"/>
      <charset val="238"/>
    </font>
    <font>
      <sz val="10"/>
      <name val="Terminal"/>
      <family val="3"/>
      <charset val="255"/>
    </font>
    <font>
      <b/>
      <sz val="10"/>
      <name val="Terminal"/>
      <family val="3"/>
      <charset val="255"/>
    </font>
    <font>
      <b/>
      <u/>
      <sz val="12"/>
      <name val="Times New Roman"/>
      <family val="1"/>
      <charset val="238"/>
    </font>
    <font>
      <sz val="10"/>
      <name val="Arial CE"/>
      <charset val="238"/>
    </font>
    <font>
      <sz val="8"/>
      <name val="Arial"/>
      <family val="2"/>
      <charset val="238"/>
    </font>
    <font>
      <u/>
      <sz val="12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12"/>
      <name val="Times New Roman CE"/>
      <charset val="238"/>
    </font>
    <font>
      <b/>
      <sz val="9"/>
      <name val="Times New Roman"/>
      <family val="1"/>
      <charset val="238"/>
    </font>
    <font>
      <sz val="9"/>
      <name val="Times New Roman"/>
      <family val="1"/>
      <charset val="238"/>
    </font>
    <font>
      <sz val="9"/>
      <name val="Times New Roman CE"/>
      <family val="1"/>
      <charset val="238"/>
    </font>
    <font>
      <b/>
      <sz val="9"/>
      <name val="Times New Roman CE"/>
      <family val="1"/>
      <charset val="238"/>
    </font>
    <font>
      <sz val="11"/>
      <color indexed="10"/>
      <name val="Times New Roman"/>
      <family val="1"/>
      <charset val="238"/>
    </font>
    <font>
      <sz val="10"/>
      <color indexed="10"/>
      <name val="Times New Roman"/>
      <family val="1"/>
      <charset val="238"/>
    </font>
    <font>
      <b/>
      <sz val="12"/>
      <color indexed="10"/>
      <name val="Times New Roman"/>
      <family val="1"/>
      <charset val="238"/>
    </font>
    <font>
      <sz val="9"/>
      <color indexed="10"/>
      <name val="Times New Roman"/>
      <family val="1"/>
      <charset val="238"/>
    </font>
    <font>
      <sz val="10"/>
      <color indexed="10"/>
      <name val="Arial"/>
      <family val="2"/>
      <charset val="238"/>
    </font>
    <font>
      <sz val="6"/>
      <name val="Times New Roman"/>
      <family val="1"/>
      <charset val="238"/>
    </font>
    <font>
      <sz val="15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10"/>
      <name val="Arial"/>
      <family val="2"/>
      <charset val="238"/>
    </font>
    <font>
      <b/>
      <sz val="6"/>
      <name val="Times New Roman"/>
      <family val="1"/>
      <charset val="238"/>
    </font>
    <font>
      <b/>
      <sz val="7"/>
      <name val="Times New Roman"/>
      <family val="1"/>
      <charset val="238"/>
    </font>
    <font>
      <sz val="7"/>
      <name val="Times New Roman"/>
      <family val="1"/>
      <charset val="238"/>
    </font>
    <font>
      <sz val="12"/>
      <name val="Arial"/>
      <family val="2"/>
      <charset val="238"/>
    </font>
    <font>
      <b/>
      <sz val="12"/>
      <name val="Times New Roman CE"/>
      <family val="1"/>
      <charset val="238"/>
    </font>
    <font>
      <i/>
      <sz val="10"/>
      <name val="Times New Roman"/>
      <family val="1"/>
      <charset val="238"/>
    </font>
    <font>
      <u/>
      <sz val="10"/>
      <name val="Times New Roman"/>
      <family val="1"/>
      <charset val="238"/>
    </font>
    <font>
      <b/>
      <sz val="13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0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theme="0"/>
      </top>
      <bottom style="medium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theme="0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</borders>
  <cellStyleXfs count="5">
    <xf numFmtId="0" fontId="0" fillId="0" borderId="0"/>
    <xf numFmtId="0" fontId="1" fillId="0" borderId="0"/>
    <xf numFmtId="0" fontId="6" fillId="0" borderId="0"/>
    <xf numFmtId="0" fontId="1" fillId="0" borderId="0"/>
    <xf numFmtId="0" fontId="1" fillId="0" borderId="0"/>
  </cellStyleXfs>
  <cellXfs count="981">
    <xf numFmtId="0" fontId="0" fillId="0" borderId="0" xfId="0"/>
    <xf numFmtId="0" fontId="3" fillId="0" borderId="0" xfId="0" applyFont="1"/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3" fontId="4" fillId="0" borderId="0" xfId="0" applyNumberFormat="1" applyFont="1" applyAlignment="1">
      <alignment horizontal="right"/>
    </xf>
    <xf numFmtId="0" fontId="4" fillId="0" borderId="0" xfId="0" applyFont="1"/>
    <xf numFmtId="0" fontId="4" fillId="0" borderId="0" xfId="0" applyFont="1" applyAlignment="1">
      <alignment horizontal="center"/>
    </xf>
    <xf numFmtId="3" fontId="5" fillId="0" borderId="0" xfId="0" applyNumberFormat="1" applyFont="1" applyAlignment="1">
      <alignment horizontal="right"/>
    </xf>
    <xf numFmtId="0" fontId="1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3" fillId="0" borderId="0" xfId="0" applyFont="1" applyBorder="1" applyAlignment="1">
      <alignment horizontal="right"/>
    </xf>
    <xf numFmtId="3" fontId="3" fillId="0" borderId="0" xfId="0" applyNumberFormat="1" applyFont="1"/>
    <xf numFmtId="0" fontId="9" fillId="0" borderId="0" xfId="0" applyFont="1" applyBorder="1" applyAlignment="1">
      <alignment horizontal="right"/>
    </xf>
    <xf numFmtId="0" fontId="1" fillId="0" borderId="0" xfId="0" applyFont="1" applyAlignment="1">
      <alignment horizontal="center"/>
    </xf>
    <xf numFmtId="3" fontId="9" fillId="0" borderId="0" xfId="0" applyNumberFormat="1" applyFont="1" applyBorder="1"/>
    <xf numFmtId="3" fontId="1" fillId="0" borderId="0" xfId="0" applyNumberFormat="1" applyFont="1"/>
    <xf numFmtId="0" fontId="9" fillId="0" borderId="0" xfId="0" applyFont="1" applyAlignment="1">
      <alignment horizontal="left"/>
    </xf>
    <xf numFmtId="0" fontId="9" fillId="0" borderId="0" xfId="0" applyFont="1"/>
    <xf numFmtId="0" fontId="9" fillId="0" borderId="0" xfId="0" applyFont="1" applyAlignment="1">
      <alignment horizontal="center"/>
    </xf>
    <xf numFmtId="3" fontId="10" fillId="0" borderId="0" xfId="0" applyNumberFormat="1" applyFont="1" applyBorder="1"/>
    <xf numFmtId="0" fontId="9" fillId="0" borderId="0" xfId="0" applyFont="1" applyBorder="1"/>
    <xf numFmtId="3" fontId="9" fillId="0" borderId="0" xfId="0" applyNumberFormat="1" applyFont="1"/>
    <xf numFmtId="0" fontId="10" fillId="0" borderId="0" xfId="0" applyFont="1"/>
    <xf numFmtId="3" fontId="10" fillId="0" borderId="0" xfId="0" applyNumberFormat="1" applyFont="1"/>
    <xf numFmtId="3" fontId="10" fillId="0" borderId="0" xfId="0" applyNumberFormat="1" applyFont="1" applyAlignment="1">
      <alignment horizontal="right"/>
    </xf>
    <xf numFmtId="3" fontId="10" fillId="0" borderId="0" xfId="2" applyNumberFormat="1" applyFont="1" applyAlignment="1">
      <alignment horizontal="right"/>
    </xf>
    <xf numFmtId="3" fontId="9" fillId="0" borderId="0" xfId="0" applyNumberFormat="1" applyFont="1" applyAlignment="1">
      <alignment horizontal="right"/>
    </xf>
    <xf numFmtId="3" fontId="10" fillId="0" borderId="0" xfId="3" applyNumberFormat="1" applyFont="1"/>
    <xf numFmtId="3" fontId="9" fillId="0" borderId="0" xfId="3" applyNumberFormat="1" applyFont="1"/>
    <xf numFmtId="164" fontId="9" fillId="0" borderId="0" xfId="0" applyNumberFormat="1" applyFont="1"/>
    <xf numFmtId="0" fontId="2" fillId="0" borderId="0" xfId="0" applyFont="1"/>
    <xf numFmtId="0" fontId="8" fillId="0" borderId="0" xfId="0" applyFont="1"/>
    <xf numFmtId="0" fontId="5" fillId="0" borderId="0" xfId="0" applyFont="1"/>
    <xf numFmtId="0" fontId="3" fillId="0" borderId="0" xfId="0" applyFont="1" applyAlignment="1">
      <alignment horizontal="center"/>
    </xf>
    <xf numFmtId="3" fontId="4" fillId="0" borderId="0" xfId="0" applyNumberFormat="1" applyFont="1" applyBorder="1"/>
    <xf numFmtId="3" fontId="4" fillId="0" borderId="0" xfId="0" applyNumberFormat="1" applyFont="1"/>
    <xf numFmtId="3" fontId="5" fillId="0" borderId="0" xfId="0" applyNumberFormat="1" applyFont="1"/>
    <xf numFmtId="0" fontId="4" fillId="0" borderId="0" xfId="0" applyFont="1" applyBorder="1" applyAlignment="1">
      <alignment horizontal="left"/>
    </xf>
    <xf numFmtId="0" fontId="5" fillId="0" borderId="0" xfId="0" applyFont="1" applyAlignment="1">
      <alignment horizontal="center"/>
    </xf>
    <xf numFmtId="3" fontId="16" fillId="0" borderId="0" xfId="0" applyNumberFormat="1" applyFont="1"/>
    <xf numFmtId="0" fontId="10" fillId="0" borderId="0" xfId="0" applyFont="1" applyBorder="1"/>
    <xf numFmtId="0" fontId="5" fillId="0" borderId="0" xfId="0" applyFont="1" applyBorder="1" applyAlignment="1">
      <alignment horizontal="center"/>
    </xf>
    <xf numFmtId="0" fontId="18" fillId="0" borderId="0" xfId="0" applyFont="1" applyBorder="1"/>
    <xf numFmtId="3" fontId="4" fillId="0" borderId="0" xfId="0" applyNumberFormat="1" applyFont="1" applyBorder="1" applyAlignment="1">
      <alignment horizontal="right"/>
    </xf>
    <xf numFmtId="3" fontId="5" fillId="0" borderId="0" xfId="0" applyNumberFormat="1" applyFont="1" applyBorder="1" applyAlignment="1">
      <alignment horizontal="right"/>
    </xf>
    <xf numFmtId="3" fontId="19" fillId="0" borderId="0" xfId="0" applyNumberFormat="1" applyFont="1" applyBorder="1"/>
    <xf numFmtId="0" fontId="19" fillId="0" borderId="0" xfId="0" applyFont="1"/>
    <xf numFmtId="3" fontId="19" fillId="0" borderId="0" xfId="0" applyNumberFormat="1" applyFont="1"/>
    <xf numFmtId="3" fontId="20" fillId="0" borderId="0" xfId="1" applyNumberFormat="1" applyFont="1"/>
    <xf numFmtId="0" fontId="19" fillId="0" borderId="0" xfId="1" applyFont="1" applyAlignment="1">
      <alignment horizontal="center" wrapText="1"/>
    </xf>
    <xf numFmtId="3" fontId="20" fillId="0" borderId="0" xfId="1" applyNumberFormat="1" applyFont="1" applyAlignment="1">
      <alignment horizontal="left" wrapText="1"/>
    </xf>
    <xf numFmtId="0" fontId="19" fillId="0" borderId="0" xfId="1" applyFont="1" applyAlignment="1">
      <alignment horizontal="center"/>
    </xf>
    <xf numFmtId="3" fontId="19" fillId="0" borderId="0" xfId="1" applyNumberFormat="1" applyFont="1" applyAlignment="1">
      <alignment horizontal="left"/>
    </xf>
    <xf numFmtId="3" fontId="19" fillId="0" borderId="0" xfId="1" applyNumberFormat="1" applyFont="1" applyAlignment="1">
      <alignment horizontal="right"/>
    </xf>
    <xf numFmtId="3" fontId="20" fillId="0" borderId="0" xfId="1" applyNumberFormat="1" applyFont="1" applyAlignment="1">
      <alignment horizontal="right"/>
    </xf>
    <xf numFmtId="3" fontId="20" fillId="0" borderId="0" xfId="0" applyNumberFormat="1" applyFont="1"/>
    <xf numFmtId="0" fontId="19" fillId="0" borderId="0" xfId="0" applyFont="1" applyBorder="1" applyAlignment="1">
      <alignment horizontal="left"/>
    </xf>
    <xf numFmtId="0" fontId="20" fillId="0" borderId="0" xfId="0" applyFont="1"/>
    <xf numFmtId="0" fontId="20" fillId="0" borderId="0" xfId="0" applyFont="1" applyAlignment="1">
      <alignment horizontal="center"/>
    </xf>
    <xf numFmtId="3" fontId="19" fillId="0" borderId="0" xfId="0" applyNumberFormat="1" applyFont="1" applyAlignment="1">
      <alignment horizontal="right"/>
    </xf>
    <xf numFmtId="0" fontId="16" fillId="0" borderId="0" xfId="0" applyFont="1"/>
    <xf numFmtId="0" fontId="15" fillId="0" borderId="0" xfId="0" applyFont="1" applyBorder="1" applyAlignment="1">
      <alignment horizontal="center"/>
    </xf>
    <xf numFmtId="0" fontId="4" fillId="0" borderId="0" xfId="0" applyFont="1" applyAlignment="1">
      <alignment wrapText="1"/>
    </xf>
    <xf numFmtId="0" fontId="19" fillId="0" borderId="0" xfId="0" applyFont="1" applyAlignment="1">
      <alignment horizontal="center"/>
    </xf>
    <xf numFmtId="3" fontId="20" fillId="0" borderId="0" xfId="0" applyNumberFormat="1" applyFont="1" applyAlignment="1">
      <alignment horizontal="right"/>
    </xf>
    <xf numFmtId="0" fontId="19" fillId="0" borderId="0" xfId="0" applyFont="1" applyAlignment="1">
      <alignment horizontal="right"/>
    </xf>
    <xf numFmtId="3" fontId="19" fillId="0" borderId="0" xfId="0" applyNumberFormat="1" applyFont="1" applyBorder="1" applyAlignment="1">
      <alignment horizontal="right"/>
    </xf>
    <xf numFmtId="0" fontId="19" fillId="0" borderId="0" xfId="0" applyFont="1" applyBorder="1" applyAlignment="1">
      <alignment horizontal="center"/>
    </xf>
    <xf numFmtId="0" fontId="2" fillId="0" borderId="0" xfId="0" applyFont="1" applyAlignment="1">
      <alignment horizontal="right"/>
    </xf>
    <xf numFmtId="0" fontId="23" fillId="0" borderId="0" xfId="0" applyNumberFormat="1" applyFont="1" applyBorder="1" applyAlignment="1">
      <alignment horizontal="centerContinuous"/>
    </xf>
    <xf numFmtId="0" fontId="23" fillId="0" borderId="0" xfId="0" applyNumberFormat="1" applyFont="1" applyBorder="1"/>
    <xf numFmtId="3" fontId="23" fillId="0" borderId="0" xfId="0" applyNumberFormat="1" applyFont="1" applyBorder="1" applyAlignment="1">
      <alignment horizontal="centerContinuous"/>
    </xf>
    <xf numFmtId="0" fontId="23" fillId="0" borderId="0" xfId="0" applyFont="1"/>
    <xf numFmtId="0" fontId="22" fillId="0" borderId="0" xfId="0" applyNumberFormat="1" applyFont="1" applyBorder="1"/>
    <xf numFmtId="3" fontId="23" fillId="0" borderId="0" xfId="0" applyNumberFormat="1" applyFont="1" applyBorder="1"/>
    <xf numFmtId="3" fontId="24" fillId="0" borderId="0" xfId="0" applyNumberFormat="1" applyFont="1" applyBorder="1"/>
    <xf numFmtId="3" fontId="23" fillId="0" borderId="0" xfId="0" applyNumberFormat="1" applyFont="1"/>
    <xf numFmtId="0" fontId="24" fillId="0" borderId="0" xfId="0" applyFont="1" applyBorder="1"/>
    <xf numFmtId="0" fontId="23" fillId="0" borderId="0" xfId="0" applyFont="1" applyBorder="1"/>
    <xf numFmtId="0" fontId="23" fillId="0" borderId="0" xfId="0" applyNumberFormat="1" applyFont="1" applyFill="1" applyBorder="1"/>
    <xf numFmtId="0" fontId="22" fillId="0" borderId="0" xfId="0" applyNumberFormat="1" applyFont="1" applyBorder="1" applyAlignment="1">
      <alignment horizontal="right"/>
    </xf>
    <xf numFmtId="3" fontId="22" fillId="0" borderId="0" xfId="0" applyNumberFormat="1" applyFont="1" applyBorder="1"/>
    <xf numFmtId="3" fontId="25" fillId="0" borderId="0" xfId="0" applyNumberFormat="1" applyFont="1" applyBorder="1"/>
    <xf numFmtId="3" fontId="23" fillId="0" borderId="0" xfId="0" applyNumberFormat="1" applyFont="1" applyBorder="1" applyAlignment="1">
      <alignment horizontal="right"/>
    </xf>
    <xf numFmtId="165" fontId="23" fillId="0" borderId="0" xfId="0" applyNumberFormat="1" applyFont="1" applyBorder="1"/>
    <xf numFmtId="0" fontId="22" fillId="0" borderId="0" xfId="0" applyFont="1" applyBorder="1" applyAlignment="1">
      <alignment horizontal="right"/>
    </xf>
    <xf numFmtId="0" fontId="22" fillId="0" borderId="0" xfId="0" applyFont="1" applyBorder="1"/>
    <xf numFmtId="0" fontId="23" fillId="0" borderId="0" xfId="0" applyNumberFormat="1" applyFont="1" applyBorder="1" applyAlignment="1">
      <alignment horizontal="left"/>
    </xf>
    <xf numFmtId="165" fontId="23" fillId="0" borderId="0" xfId="0" applyNumberFormat="1" applyFont="1" applyBorder="1" applyAlignment="1">
      <alignment horizontal="left"/>
    </xf>
    <xf numFmtId="0" fontId="22" fillId="0" borderId="0" xfId="0" applyFont="1" applyBorder="1" applyAlignment="1">
      <alignment horizontal="left"/>
    </xf>
    <xf numFmtId="0" fontId="23" fillId="0" borderId="0" xfId="0" applyFont="1" applyBorder="1" applyAlignment="1">
      <alignment horizontal="left"/>
    </xf>
    <xf numFmtId="0" fontId="23" fillId="0" borderId="0" xfId="0" applyFont="1" applyAlignment="1">
      <alignment horizontal="left"/>
    </xf>
    <xf numFmtId="0" fontId="23" fillId="0" borderId="0" xfId="0" applyFont="1" applyAlignment="1">
      <alignment wrapText="1"/>
    </xf>
    <xf numFmtId="0" fontId="23" fillId="0" borderId="0" xfId="0" applyFont="1" applyBorder="1" applyAlignment="1">
      <alignment wrapText="1"/>
    </xf>
    <xf numFmtId="0" fontId="4" fillId="0" borderId="0" xfId="0" applyFont="1" applyBorder="1" applyAlignment="1">
      <alignment horizontal="right"/>
    </xf>
    <xf numFmtId="0" fontId="5" fillId="0" borderId="0" xfId="0" applyFont="1" applyBorder="1" applyAlignment="1">
      <alignment horizontal="center" wrapText="1"/>
    </xf>
    <xf numFmtId="0" fontId="26" fillId="0" borderId="0" xfId="0" applyFont="1" applyBorder="1" applyAlignment="1">
      <alignment horizontal="left"/>
    </xf>
    <xf numFmtId="0" fontId="19" fillId="0" borderId="0" xfId="0" applyFont="1" applyFill="1" applyBorder="1" applyAlignment="1">
      <alignment horizontal="left"/>
    </xf>
    <xf numFmtId="0" fontId="26" fillId="0" borderId="0" xfId="0" applyFont="1" applyBorder="1" applyAlignment="1">
      <alignment horizontal="left" wrapText="1"/>
    </xf>
    <xf numFmtId="3" fontId="26" fillId="0" borderId="0" xfId="0" applyNumberFormat="1" applyFont="1" applyBorder="1"/>
    <xf numFmtId="3" fontId="27" fillId="0" borderId="0" xfId="0" applyNumberFormat="1" applyFont="1"/>
    <xf numFmtId="3" fontId="19" fillId="0" borderId="0" xfId="0" applyNumberFormat="1" applyFont="1" applyFill="1" applyBorder="1"/>
    <xf numFmtId="0" fontId="22" fillId="0" borderId="0" xfId="0" applyFont="1"/>
    <xf numFmtId="0" fontId="29" fillId="0" borderId="0" xfId="0" applyNumberFormat="1" applyFont="1" applyBorder="1"/>
    <xf numFmtId="0" fontId="30" fillId="0" borderId="0" xfId="0" applyFont="1"/>
    <xf numFmtId="0" fontId="5" fillId="0" borderId="0" xfId="0" applyFont="1" applyBorder="1" applyAlignment="1">
      <alignment wrapText="1"/>
    </xf>
    <xf numFmtId="3" fontId="4" fillId="0" borderId="0" xfId="2" applyNumberFormat="1" applyFont="1" applyFill="1" applyAlignment="1">
      <alignment horizontal="right"/>
    </xf>
    <xf numFmtId="0" fontId="19" fillId="0" borderId="0" xfId="0" applyFont="1" applyFill="1" applyBorder="1" applyAlignment="1">
      <alignment horizontal="left" wrapText="1"/>
    </xf>
    <xf numFmtId="0" fontId="19" fillId="0" borderId="0" xfId="0" applyFont="1" applyFill="1" applyAlignment="1">
      <alignment wrapText="1"/>
    </xf>
    <xf numFmtId="0" fontId="19" fillId="0" borderId="0" xfId="0" applyFont="1" applyFill="1"/>
    <xf numFmtId="0" fontId="20" fillId="0" borderId="0" xfId="0" applyFont="1" applyFill="1"/>
    <xf numFmtId="3" fontId="19" fillId="0" borderId="0" xfId="0" applyNumberFormat="1" applyFont="1" applyFill="1"/>
    <xf numFmtId="0" fontId="4" fillId="0" borderId="0" xfId="3" applyFont="1" applyFill="1"/>
    <xf numFmtId="0" fontId="5" fillId="0" borderId="0" xfId="0" applyFont="1" applyFill="1" applyAlignment="1">
      <alignment horizontal="left"/>
    </xf>
    <xf numFmtId="0" fontId="4" fillId="0" borderId="0" xfId="0" applyFont="1" applyFill="1" applyAlignment="1">
      <alignment horizontal="center"/>
    </xf>
    <xf numFmtId="0" fontId="4" fillId="0" borderId="0" xfId="0" applyFont="1" applyFill="1"/>
    <xf numFmtId="0" fontId="5" fillId="0" borderId="0" xfId="0" applyFont="1" applyFill="1"/>
    <xf numFmtId="0" fontId="5" fillId="0" borderId="0" xfId="0" applyFont="1" applyFill="1" applyAlignment="1">
      <alignment horizontal="center"/>
    </xf>
    <xf numFmtId="0" fontId="5" fillId="0" borderId="0" xfId="0" applyFont="1" applyFill="1" applyBorder="1"/>
    <xf numFmtId="3" fontId="4" fillId="0" borderId="0" xfId="0" applyNumberFormat="1" applyFont="1" applyFill="1" applyBorder="1"/>
    <xf numFmtId="3" fontId="5" fillId="0" borderId="0" xfId="0" applyNumberFormat="1" applyFont="1" applyFill="1"/>
    <xf numFmtId="3" fontId="4" fillId="0" borderId="0" xfId="0" applyNumberFormat="1" applyFont="1" applyFill="1"/>
    <xf numFmtId="0" fontId="4" fillId="0" borderId="0" xfId="0" applyFont="1" applyFill="1" applyBorder="1" applyAlignment="1">
      <alignment horizontal="left"/>
    </xf>
    <xf numFmtId="0" fontId="15" fillId="0" borderId="0" xfId="0" applyFont="1" applyFill="1"/>
    <xf numFmtId="0" fontId="4" fillId="0" borderId="0" xfId="0" applyFont="1" applyFill="1" applyAlignment="1">
      <alignment wrapText="1"/>
    </xf>
    <xf numFmtId="3" fontId="5" fillId="0" borderId="0" xfId="0" applyNumberFormat="1" applyFont="1" applyFill="1" applyBorder="1" applyAlignment="1">
      <alignment wrapText="1"/>
    </xf>
    <xf numFmtId="3" fontId="5" fillId="0" borderId="0" xfId="0" applyNumberFormat="1" applyFont="1" applyFill="1" applyBorder="1" applyAlignment="1">
      <alignment horizontal="center" wrapText="1"/>
    </xf>
    <xf numFmtId="0" fontId="5" fillId="0" borderId="0" xfId="0" applyFont="1" applyFill="1" applyAlignment="1">
      <alignment wrapText="1"/>
    </xf>
    <xf numFmtId="3" fontId="28" fillId="0" borderId="0" xfId="0" applyNumberFormat="1" applyFont="1" applyFill="1" applyBorder="1" applyAlignment="1">
      <alignment wrapText="1"/>
    </xf>
    <xf numFmtId="3" fontId="4" fillId="0" borderId="0" xfId="0" applyNumberFormat="1" applyFont="1" applyFill="1" applyBorder="1" applyAlignment="1">
      <alignment wrapText="1"/>
    </xf>
    <xf numFmtId="3" fontId="5" fillId="0" borderId="0" xfId="0" applyNumberFormat="1" applyFont="1" applyFill="1" applyBorder="1"/>
    <xf numFmtId="0" fontId="4" fillId="0" borderId="0" xfId="0" applyFont="1" applyFill="1" applyAlignment="1">
      <alignment horizontal="left" wrapText="1"/>
    </xf>
    <xf numFmtId="3" fontId="23" fillId="0" borderId="0" xfId="0" applyNumberFormat="1" applyFont="1" applyFill="1" applyAlignment="1">
      <alignment horizontal="left" vertical="center" wrapText="1"/>
    </xf>
    <xf numFmtId="0" fontId="23" fillId="0" borderId="0" xfId="0" applyFont="1" applyFill="1" applyAlignment="1">
      <alignment horizontal="left" vertical="center" wrapText="1"/>
    </xf>
    <xf numFmtId="3" fontId="22" fillId="0" borderId="0" xfId="0" applyNumberFormat="1" applyFont="1" applyFill="1" applyAlignment="1">
      <alignment horizontal="left" vertical="center" wrapText="1"/>
    </xf>
    <xf numFmtId="0" fontId="23" fillId="0" borderId="0" xfId="0" applyFont="1" applyAlignment="1">
      <alignment horizontal="left" vertical="center" wrapText="1"/>
    </xf>
    <xf numFmtId="0" fontId="23" fillId="0" borderId="0" xfId="0" applyFont="1" applyFill="1" applyBorder="1" applyAlignment="1"/>
    <xf numFmtId="0" fontId="22" fillId="0" borderId="0" xfId="0" applyFont="1" applyFill="1" applyBorder="1" applyAlignment="1"/>
    <xf numFmtId="166" fontId="23" fillId="0" borderId="0" xfId="0" applyNumberFormat="1" applyFont="1"/>
    <xf numFmtId="0" fontId="19" fillId="0" borderId="0" xfId="0" applyFont="1" applyAlignment="1"/>
    <xf numFmtId="0" fontId="4" fillId="0" borderId="0" xfId="0" applyFont="1" applyFill="1" applyAlignment="1">
      <alignment vertical="center" wrapText="1"/>
    </xf>
    <xf numFmtId="0" fontId="31" fillId="0" borderId="0" xfId="0" applyFont="1" applyBorder="1" applyAlignment="1">
      <alignment horizontal="right" wrapText="1"/>
    </xf>
    <xf numFmtId="1" fontId="31" fillId="0" borderId="0" xfId="0" applyNumberFormat="1" applyFont="1" applyBorder="1" applyAlignment="1">
      <alignment wrapText="1"/>
    </xf>
    <xf numFmtId="0" fontId="31" fillId="0" borderId="0" xfId="0" applyFont="1" applyBorder="1" applyAlignment="1">
      <alignment wrapText="1"/>
    </xf>
    <xf numFmtId="3" fontId="31" fillId="0" borderId="0" xfId="0" applyNumberFormat="1" applyFont="1" applyBorder="1"/>
    <xf numFmtId="3" fontId="31" fillId="0" borderId="0" xfId="0" applyNumberFormat="1" applyFont="1"/>
    <xf numFmtId="0" fontId="31" fillId="0" borderId="0" xfId="0" applyFont="1"/>
    <xf numFmtId="1" fontId="31" fillId="0" borderId="0" xfId="0" applyNumberFormat="1" applyFont="1" applyBorder="1"/>
    <xf numFmtId="3" fontId="31" fillId="0" borderId="0" xfId="0" applyNumberFormat="1" applyFont="1" applyFill="1"/>
    <xf numFmtId="0" fontId="31" fillId="0" borderId="0" xfId="0" applyFont="1" applyFill="1"/>
    <xf numFmtId="166" fontId="4" fillId="0" borderId="0" xfId="0" applyNumberFormat="1" applyFont="1"/>
    <xf numFmtId="166" fontId="5" fillId="0" borderId="0" xfId="0" applyNumberFormat="1" applyFont="1" applyBorder="1" applyAlignment="1">
      <alignment horizontal="centerContinuous"/>
    </xf>
    <xf numFmtId="166" fontId="4" fillId="0" borderId="0" xfId="0" applyNumberFormat="1" applyFont="1" applyFill="1"/>
    <xf numFmtId="166" fontId="32" fillId="0" borderId="0" xfId="0" applyNumberFormat="1" applyFont="1" applyFill="1"/>
    <xf numFmtId="166" fontId="5" fillId="0" borderId="0" xfId="0" applyNumberFormat="1" applyFont="1" applyFill="1"/>
    <xf numFmtId="166" fontId="4" fillId="0" borderId="0" xfId="0" applyNumberFormat="1" applyFont="1" applyFill="1" applyAlignment="1"/>
    <xf numFmtId="166" fontId="4" fillId="0" borderId="0" xfId="0" applyNumberFormat="1" applyFont="1" applyFill="1" applyBorder="1"/>
    <xf numFmtId="166" fontId="22" fillId="0" borderId="0" xfId="0" applyNumberFormat="1" applyFont="1" applyBorder="1"/>
    <xf numFmtId="166" fontId="23" fillId="0" borderId="0" xfId="0" applyNumberFormat="1" applyFont="1" applyBorder="1"/>
    <xf numFmtId="166" fontId="23" fillId="0" borderId="0" xfId="0" applyNumberFormat="1" applyFont="1" applyFill="1" applyBorder="1"/>
    <xf numFmtId="166" fontId="19" fillId="0" borderId="0" xfId="0" applyNumberFormat="1" applyFont="1"/>
    <xf numFmtId="166" fontId="19" fillId="0" borderId="0" xfId="0" applyNumberFormat="1" applyFont="1" applyAlignment="1"/>
    <xf numFmtId="166" fontId="19" fillId="0" borderId="0" xfId="0" applyNumberFormat="1" applyFont="1" applyAlignment="1">
      <alignment horizontal="center" vertical="center" wrapText="1"/>
    </xf>
    <xf numFmtId="166" fontId="19" fillId="0" borderId="0" xfId="0" applyNumberFormat="1" applyFont="1" applyAlignment="1">
      <alignment horizontal="center" wrapText="1"/>
    </xf>
    <xf numFmtId="166" fontId="20" fillId="0" borderId="0" xfId="0" applyNumberFormat="1" applyFont="1" applyBorder="1" applyAlignment="1">
      <alignment horizontal="centerContinuous"/>
    </xf>
    <xf numFmtId="166" fontId="19" fillId="0" borderId="0" xfId="0" applyNumberFormat="1" applyFont="1" applyBorder="1" applyAlignment="1">
      <alignment horizontal="centerContinuous"/>
    </xf>
    <xf numFmtId="166" fontId="19" fillId="0" borderId="0" xfId="0" applyNumberFormat="1" applyFont="1" applyBorder="1" applyAlignment="1">
      <alignment horizontal="right"/>
    </xf>
    <xf numFmtId="166" fontId="19" fillId="0" borderId="0" xfId="0" applyNumberFormat="1" applyFont="1" applyBorder="1" applyAlignment="1">
      <alignment horizontal="center"/>
    </xf>
    <xf numFmtId="166" fontId="23" fillId="0" borderId="0" xfId="0" applyNumberFormat="1" applyFont="1" applyAlignment="1">
      <alignment vertical="center" wrapText="1"/>
    </xf>
    <xf numFmtId="166" fontId="23" fillId="0" borderId="0" xfId="0" applyNumberFormat="1" applyFont="1" applyAlignment="1">
      <alignment wrapText="1"/>
    </xf>
    <xf numFmtId="166" fontId="19" fillId="0" borderId="0" xfId="0" applyNumberFormat="1" applyFont="1" applyAlignment="1">
      <alignment horizontal="right"/>
    </xf>
    <xf numFmtId="166" fontId="20" fillId="0" borderId="0" xfId="0" applyNumberFormat="1" applyFont="1" applyBorder="1" applyAlignment="1"/>
    <xf numFmtId="166" fontId="20" fillId="0" borderId="0" xfId="0" applyNumberFormat="1" applyFont="1" applyBorder="1"/>
    <xf numFmtId="166" fontId="20" fillId="0" borderId="0" xfId="0" applyNumberFormat="1" applyFont="1" applyAlignment="1">
      <alignment horizontal="right"/>
    </xf>
    <xf numFmtId="166" fontId="20" fillId="0" borderId="0" xfId="0" applyNumberFormat="1" applyFont="1"/>
    <xf numFmtId="166" fontId="23" fillId="0" borderId="0" xfId="0" applyNumberFormat="1" applyFont="1" applyAlignment="1"/>
    <xf numFmtId="166" fontId="23" fillId="0" borderId="0" xfId="0" applyNumberFormat="1" applyFont="1" applyFill="1" applyAlignment="1">
      <alignment horizontal="left" vertical="center" wrapText="1"/>
    </xf>
    <xf numFmtId="166" fontId="24" fillId="0" borderId="0" xfId="0" applyNumberFormat="1" applyFont="1" applyBorder="1" applyAlignment="1"/>
    <xf numFmtId="166" fontId="23" fillId="0" borderId="0" xfId="0" applyNumberFormat="1" applyFont="1" applyFill="1" applyBorder="1" applyAlignment="1"/>
    <xf numFmtId="166" fontId="23" fillId="0" borderId="0" xfId="0" applyNumberFormat="1" applyFont="1" applyAlignment="1">
      <alignment horizontal="left" vertical="center" wrapText="1"/>
    </xf>
    <xf numFmtId="167" fontId="4" fillId="0" borderId="0" xfId="0" applyNumberFormat="1" applyFont="1" applyBorder="1" applyAlignment="1">
      <alignment horizontal="right"/>
    </xf>
    <xf numFmtId="167" fontId="4" fillId="0" borderId="0" xfId="0" applyNumberFormat="1" applyFont="1"/>
    <xf numFmtId="0" fontId="31" fillId="0" borderId="0" xfId="0" applyFont="1" applyFill="1" applyBorder="1" applyAlignment="1">
      <alignment horizontal="right" wrapText="1"/>
    </xf>
    <xf numFmtId="1" fontId="31" fillId="0" borderId="0" xfId="0" applyNumberFormat="1" applyFont="1" applyFill="1" applyBorder="1" applyAlignment="1">
      <alignment wrapText="1"/>
    </xf>
    <xf numFmtId="3" fontId="31" fillId="0" borderId="0" xfId="0" applyNumberFormat="1" applyFont="1" applyFill="1" applyBorder="1"/>
    <xf numFmtId="0" fontId="31" fillId="0" borderId="0" xfId="0" applyFont="1" applyFill="1" applyBorder="1" applyAlignment="1">
      <alignment wrapText="1"/>
    </xf>
    <xf numFmtId="1" fontId="19" fillId="0" borderId="20" xfId="0" applyNumberFormat="1" applyFont="1" applyFill="1" applyBorder="1" applyAlignment="1">
      <alignment wrapText="1"/>
    </xf>
    <xf numFmtId="1" fontId="19" fillId="0" borderId="21" xfId="0" applyNumberFormat="1" applyFont="1" applyFill="1" applyBorder="1" applyAlignment="1">
      <alignment wrapText="1"/>
    </xf>
    <xf numFmtId="166" fontId="19" fillId="0" borderId="12" xfId="0" applyNumberFormat="1" applyFont="1" applyFill="1" applyBorder="1" applyAlignment="1">
      <alignment wrapText="1"/>
    </xf>
    <xf numFmtId="166" fontId="19" fillId="0" borderId="10" xfId="0" applyNumberFormat="1" applyFont="1" applyFill="1" applyBorder="1" applyAlignment="1">
      <alignment wrapText="1"/>
    </xf>
    <xf numFmtId="166" fontId="19" fillId="0" borderId="8" xfId="0" applyNumberFormat="1" applyFont="1" applyFill="1" applyBorder="1" applyAlignment="1">
      <alignment wrapText="1"/>
    </xf>
    <xf numFmtId="166" fontId="19" fillId="0" borderId="9" xfId="0" applyNumberFormat="1" applyFont="1" applyFill="1" applyBorder="1"/>
    <xf numFmtId="166" fontId="19" fillId="0" borderId="12" xfId="0" applyNumberFormat="1" applyFont="1" applyFill="1" applyBorder="1"/>
    <xf numFmtId="166" fontId="19" fillId="0" borderId="10" xfId="0" applyNumberFormat="1" applyFont="1" applyFill="1" applyBorder="1"/>
    <xf numFmtId="166" fontId="19" fillId="0" borderId="8" xfId="0" applyNumberFormat="1" applyFont="1" applyFill="1" applyBorder="1"/>
    <xf numFmtId="166" fontId="20" fillId="0" borderId="12" xfId="0" applyNumberFormat="1" applyFont="1" applyFill="1" applyBorder="1" applyAlignment="1">
      <alignment wrapText="1"/>
    </xf>
    <xf numFmtId="166" fontId="20" fillId="0" borderId="10" xfId="0" applyNumberFormat="1" applyFont="1" applyFill="1" applyBorder="1" applyAlignment="1">
      <alignment wrapText="1"/>
    </xf>
    <xf numFmtId="166" fontId="20" fillId="0" borderId="8" xfId="0" applyNumberFormat="1" applyFont="1" applyFill="1" applyBorder="1" applyAlignment="1">
      <alignment wrapText="1"/>
    </xf>
    <xf numFmtId="166" fontId="20" fillId="0" borderId="9" xfId="0" applyNumberFormat="1" applyFont="1" applyFill="1" applyBorder="1" applyAlignment="1">
      <alignment wrapText="1"/>
    </xf>
    <xf numFmtId="166" fontId="20" fillId="0" borderId="11" xfId="0" applyNumberFormat="1" applyFont="1" applyFill="1" applyBorder="1" applyAlignment="1">
      <alignment wrapText="1"/>
    </xf>
    <xf numFmtId="166" fontId="20" fillId="0" borderId="12" xfId="0" applyNumberFormat="1" applyFont="1" applyFill="1" applyBorder="1"/>
    <xf numFmtId="166" fontId="20" fillId="0" borderId="10" xfId="0" applyNumberFormat="1" applyFont="1" applyFill="1" applyBorder="1"/>
    <xf numFmtId="166" fontId="20" fillId="0" borderId="8" xfId="0" applyNumberFormat="1" applyFont="1" applyFill="1" applyBorder="1"/>
    <xf numFmtId="166" fontId="20" fillId="0" borderId="16" xfId="0" applyNumberFormat="1" applyFont="1" applyFill="1" applyBorder="1" applyAlignment="1">
      <alignment wrapText="1"/>
    </xf>
    <xf numFmtId="166" fontId="20" fillId="0" borderId="15" xfId="0" applyNumberFormat="1" applyFont="1" applyFill="1" applyBorder="1" applyAlignment="1">
      <alignment wrapText="1"/>
    </xf>
    <xf numFmtId="166" fontId="20" fillId="0" borderId="13" xfId="0" applyNumberFormat="1" applyFont="1" applyFill="1" applyBorder="1" applyAlignment="1">
      <alignment wrapText="1"/>
    </xf>
    <xf numFmtId="166" fontId="20" fillId="0" borderId="14" xfId="0" applyNumberFormat="1" applyFont="1" applyFill="1" applyBorder="1" applyAlignment="1">
      <alignment wrapText="1"/>
    </xf>
    <xf numFmtId="166" fontId="20" fillId="0" borderId="30" xfId="0" applyNumberFormat="1" applyFont="1" applyFill="1" applyBorder="1" applyAlignment="1">
      <alignment wrapText="1"/>
    </xf>
    <xf numFmtId="166" fontId="20" fillId="0" borderId="15" xfId="0" applyNumberFormat="1" applyFont="1" applyFill="1" applyBorder="1"/>
    <xf numFmtId="166" fontId="20" fillId="0" borderId="13" xfId="0" applyNumberFormat="1" applyFont="1" applyFill="1" applyBorder="1"/>
    <xf numFmtId="0" fontId="20" fillId="0" borderId="0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left" vertical="center" textRotation="90" wrapText="1"/>
    </xf>
    <xf numFmtId="0" fontId="19" fillId="0" borderId="0" xfId="0" applyFont="1" applyFill="1" applyBorder="1"/>
    <xf numFmtId="0" fontId="19" fillId="0" borderId="0" xfId="0" applyFont="1" applyFill="1" applyBorder="1" applyAlignment="1">
      <alignment wrapText="1"/>
    </xf>
    <xf numFmtId="3" fontId="19" fillId="0" borderId="0" xfId="0" applyNumberFormat="1" applyFont="1" applyFill="1" applyAlignment="1">
      <alignment horizontal="left" vertical="center" wrapText="1"/>
    </xf>
    <xf numFmtId="0" fontId="19" fillId="0" borderId="0" xfId="0" applyFont="1" applyFill="1" applyAlignment="1">
      <alignment horizontal="left" vertical="center" wrapText="1"/>
    </xf>
    <xf numFmtId="0" fontId="20" fillId="0" borderId="0" xfId="0" applyFont="1" applyFill="1" applyBorder="1"/>
    <xf numFmtId="0" fontId="20" fillId="0" borderId="0" xfId="0" applyFont="1" applyFill="1" applyBorder="1" applyAlignment="1">
      <alignment wrapText="1"/>
    </xf>
    <xf numFmtId="3" fontId="20" fillId="0" borderId="0" xfId="0" applyNumberFormat="1" applyFont="1" applyFill="1" applyAlignment="1">
      <alignment horizontal="left" vertical="center" wrapText="1"/>
    </xf>
    <xf numFmtId="0" fontId="20" fillId="0" borderId="0" xfId="0" applyFont="1" applyFill="1" applyAlignment="1">
      <alignment horizontal="left" vertical="center" wrapText="1"/>
    </xf>
    <xf numFmtId="0" fontId="20" fillId="0" borderId="0" xfId="0" applyFont="1" applyAlignment="1">
      <alignment wrapText="1"/>
    </xf>
    <xf numFmtId="0" fontId="20" fillId="0" borderId="0" xfId="0" applyFont="1" applyFill="1" applyBorder="1" applyAlignment="1">
      <alignment horizontal="center" wrapText="1"/>
    </xf>
    <xf numFmtId="0" fontId="20" fillId="0" borderId="0" xfId="0" applyFont="1" applyFill="1" applyAlignment="1">
      <alignment wrapText="1"/>
    </xf>
    <xf numFmtId="0" fontId="19" fillId="0" borderId="0" xfId="0" applyFont="1" applyFill="1" applyAlignment="1">
      <alignment horizontal="left" wrapText="1"/>
    </xf>
    <xf numFmtId="0" fontId="19" fillId="0" borderId="0" xfId="0" applyFont="1" applyBorder="1" applyAlignment="1">
      <alignment wrapText="1"/>
    </xf>
    <xf numFmtId="0" fontId="19" fillId="0" borderId="0" xfId="0" applyFont="1" applyBorder="1" applyAlignment="1">
      <alignment horizontal="right" wrapText="1"/>
    </xf>
    <xf numFmtId="1" fontId="19" fillId="0" borderId="0" xfId="0" applyNumberFormat="1" applyFont="1" applyBorder="1" applyAlignment="1">
      <alignment wrapText="1"/>
    </xf>
    <xf numFmtId="0" fontId="19" fillId="0" borderId="0" xfId="0" applyFont="1" applyFill="1" applyBorder="1" applyAlignment="1">
      <alignment horizontal="center"/>
    </xf>
    <xf numFmtId="1" fontId="19" fillId="0" borderId="0" xfId="0" applyNumberFormat="1" applyFont="1" applyBorder="1"/>
    <xf numFmtId="0" fontId="20" fillId="0" borderId="0" xfId="0" applyFont="1" applyFill="1" applyBorder="1" applyAlignment="1">
      <alignment horizontal="left" wrapText="1"/>
    </xf>
    <xf numFmtId="0" fontId="35" fillId="0" borderId="0" xfId="0" applyFont="1"/>
    <xf numFmtId="3" fontId="36" fillId="0" borderId="0" xfId="0" applyNumberFormat="1" applyFont="1"/>
    <xf numFmtId="0" fontId="36" fillId="0" borderId="0" xfId="0" applyFont="1"/>
    <xf numFmtId="3" fontId="31" fillId="0" borderId="0" xfId="0" applyNumberFormat="1" applyFont="1" applyBorder="1" applyAlignment="1"/>
    <xf numFmtId="0" fontId="36" fillId="0" borderId="0" xfId="0" applyNumberFormat="1" applyFont="1"/>
    <xf numFmtId="0" fontId="19" fillId="0" borderId="0" xfId="0" applyFont="1" applyFill="1" applyAlignment="1">
      <alignment horizontal="center" wrapText="1"/>
    </xf>
    <xf numFmtId="3" fontId="19" fillId="0" borderId="0" xfId="0" applyNumberFormat="1" applyFont="1" applyFill="1" applyAlignment="1">
      <alignment horizontal="right"/>
    </xf>
    <xf numFmtId="0" fontId="19" fillId="0" borderId="0" xfId="0" applyFont="1" applyFill="1" applyAlignment="1">
      <alignment horizontal="right"/>
    </xf>
    <xf numFmtId="3" fontId="19" fillId="0" borderId="0" xfId="1" applyNumberFormat="1" applyFont="1" applyFill="1" applyAlignment="1">
      <alignment horizontal="left"/>
    </xf>
    <xf numFmtId="3" fontId="19" fillId="0" borderId="0" xfId="1" applyNumberFormat="1" applyFont="1" applyFill="1" applyAlignment="1">
      <alignment horizontal="right"/>
    </xf>
    <xf numFmtId="166" fontId="19" fillId="0" borderId="0" xfId="0" applyNumberFormat="1" applyFont="1" applyBorder="1" applyAlignment="1">
      <alignment wrapText="1"/>
    </xf>
    <xf numFmtId="0" fontId="37" fillId="0" borderId="0" xfId="0" applyFont="1"/>
    <xf numFmtId="0" fontId="37" fillId="0" borderId="0" xfId="0" applyFont="1" applyAlignment="1">
      <alignment wrapText="1"/>
    </xf>
    <xf numFmtId="0" fontId="38" fillId="0" borderId="0" xfId="0" applyFont="1"/>
    <xf numFmtId="166" fontId="38" fillId="0" borderId="0" xfId="0" applyNumberFormat="1" applyFont="1"/>
    <xf numFmtId="3" fontId="38" fillId="0" borderId="0" xfId="0" applyNumberFormat="1" applyFont="1"/>
    <xf numFmtId="166" fontId="19" fillId="0" borderId="0" xfId="0" applyNumberFormat="1" applyFont="1" applyBorder="1"/>
    <xf numFmtId="166" fontId="31" fillId="0" borderId="0" xfId="0" applyNumberFormat="1" applyFont="1" applyBorder="1"/>
    <xf numFmtId="166" fontId="31" fillId="0" borderId="0" xfId="0" applyNumberFormat="1" applyFont="1" applyBorder="1" applyAlignment="1">
      <alignment wrapText="1"/>
    </xf>
    <xf numFmtId="166" fontId="19" fillId="0" borderId="0" xfId="0" applyNumberFormat="1" applyFont="1" applyFill="1" applyBorder="1" applyAlignment="1">
      <alignment wrapText="1"/>
    </xf>
    <xf numFmtId="166" fontId="19" fillId="0" borderId="11" xfId="0" applyNumberFormat="1" applyFont="1" applyFill="1" applyBorder="1" applyAlignment="1">
      <alignment wrapText="1"/>
    </xf>
    <xf numFmtId="1" fontId="31" fillId="0" borderId="0" xfId="0" applyNumberFormat="1" applyFont="1" applyBorder="1" applyAlignment="1">
      <alignment horizontal="right" wrapText="1"/>
    </xf>
    <xf numFmtId="166" fontId="19" fillId="0" borderId="0" xfId="0" applyNumberFormat="1" applyFont="1" applyFill="1" applyBorder="1"/>
    <xf numFmtId="166" fontId="31" fillId="0" borderId="0" xfId="0" applyNumberFormat="1" applyFont="1" applyFill="1" applyBorder="1" applyAlignment="1">
      <alignment wrapText="1"/>
    </xf>
    <xf numFmtId="166" fontId="19" fillId="0" borderId="11" xfId="0" applyNumberFormat="1" applyFont="1" applyFill="1" applyBorder="1"/>
    <xf numFmtId="166" fontId="20" fillId="0" borderId="11" xfId="0" applyNumberFormat="1" applyFont="1" applyFill="1" applyBorder="1"/>
    <xf numFmtId="166" fontId="20" fillId="0" borderId="9" xfId="0" applyNumberFormat="1" applyFont="1" applyFill="1" applyBorder="1"/>
    <xf numFmtId="166" fontId="20" fillId="0" borderId="14" xfId="0" applyNumberFormat="1" applyFont="1" applyFill="1" applyBorder="1"/>
    <xf numFmtId="166" fontId="19" fillId="0" borderId="17" xfId="0" applyNumberFormat="1" applyFont="1" applyFill="1" applyBorder="1" applyAlignment="1">
      <alignment wrapText="1"/>
    </xf>
    <xf numFmtId="166" fontId="19" fillId="0" borderId="9" xfId="0" applyNumberFormat="1" applyFont="1" applyFill="1" applyBorder="1" applyAlignment="1">
      <alignment wrapText="1"/>
    </xf>
    <xf numFmtId="0" fontId="2" fillId="0" borderId="0" xfId="0" applyFont="1" applyBorder="1"/>
    <xf numFmtId="0" fontId="39" fillId="0" borderId="0" xfId="0" applyFont="1"/>
    <xf numFmtId="0" fontId="2" fillId="0" borderId="0" xfId="0" applyFont="1" applyBorder="1" applyAlignment="1">
      <alignment horizontal="right"/>
    </xf>
    <xf numFmtId="0" fontId="40" fillId="0" borderId="0" xfId="0" applyFont="1" applyBorder="1" applyAlignment="1">
      <alignment horizontal="right"/>
    </xf>
    <xf numFmtId="3" fontId="5" fillId="0" borderId="0" xfId="0" applyNumberFormat="1" applyFont="1" applyBorder="1"/>
    <xf numFmtId="0" fontId="40" fillId="0" borderId="0" xfId="0" applyFont="1"/>
    <xf numFmtId="3" fontId="2" fillId="0" borderId="0" xfId="0" applyNumberFormat="1" applyFont="1" applyBorder="1" applyAlignment="1">
      <alignment horizontal="right"/>
    </xf>
    <xf numFmtId="0" fontId="19" fillId="0" borderId="0" xfId="0" applyFont="1" applyAlignment="1">
      <alignment wrapText="1"/>
    </xf>
    <xf numFmtId="0" fontId="19" fillId="0" borderId="0" xfId="0" applyFont="1" applyBorder="1" applyAlignment="1">
      <alignment horizontal="left" wrapText="1"/>
    </xf>
    <xf numFmtId="0" fontId="19" fillId="0" borderId="0" xfId="0" applyFont="1" applyAlignment="1">
      <alignment vertical="center"/>
    </xf>
    <xf numFmtId="0" fontId="20" fillId="0" borderId="0" xfId="0" applyFont="1" applyAlignment="1">
      <alignment horizontal="right"/>
    </xf>
    <xf numFmtId="1" fontId="20" fillId="0" borderId="0" xfId="0" applyNumberFormat="1" applyFont="1" applyFill="1" applyBorder="1" applyAlignment="1">
      <alignment vertical="center" wrapText="1"/>
    </xf>
    <xf numFmtId="0" fontId="19" fillId="0" borderId="0" xfId="0" applyFont="1" applyFill="1" applyAlignment="1">
      <alignment horizontal="center" vertical="center" textRotation="90" wrapText="1"/>
    </xf>
    <xf numFmtId="168" fontId="19" fillId="0" borderId="0" xfId="0" applyNumberFormat="1" applyFont="1" applyFill="1" applyAlignment="1">
      <alignment horizontal="center" vertical="center" textRotation="90" wrapText="1"/>
    </xf>
    <xf numFmtId="3" fontId="19" fillId="0" borderId="0" xfId="0" applyNumberFormat="1" applyFont="1" applyFill="1" applyAlignment="1">
      <alignment horizontal="center" vertical="center" wrapText="1"/>
    </xf>
    <xf numFmtId="0" fontId="19" fillId="0" borderId="0" xfId="0" applyFont="1" applyFill="1" applyAlignment="1">
      <alignment horizontal="center" vertical="center" wrapText="1"/>
    </xf>
    <xf numFmtId="3" fontId="20" fillId="0" borderId="0" xfId="0" applyNumberFormat="1" applyFont="1" applyFill="1" applyAlignment="1">
      <alignment horizontal="center" vertical="center" wrapText="1"/>
    </xf>
    <xf numFmtId="0" fontId="20" fillId="0" borderId="0" xfId="0" applyFont="1" applyFill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textRotation="90" wrapText="1"/>
    </xf>
    <xf numFmtId="1" fontId="19" fillId="0" borderId="9" xfId="0" applyNumberFormat="1" applyFont="1" applyFill="1" applyBorder="1" applyAlignment="1">
      <alignment wrapText="1"/>
    </xf>
    <xf numFmtId="1" fontId="19" fillId="0" borderId="10" xfId="0" applyNumberFormat="1" applyFont="1" applyFill="1" applyBorder="1" applyAlignment="1">
      <alignment wrapText="1"/>
    </xf>
    <xf numFmtId="1" fontId="19" fillId="0" borderId="11" xfId="0" applyNumberFormat="1" applyFont="1" applyFill="1" applyBorder="1" applyAlignment="1">
      <alignment wrapText="1"/>
    </xf>
    <xf numFmtId="1" fontId="19" fillId="0" borderId="0" xfId="0" applyNumberFormat="1" applyFont="1" applyFill="1" applyBorder="1" applyAlignment="1">
      <alignment wrapText="1"/>
    </xf>
    <xf numFmtId="1" fontId="19" fillId="0" borderId="0" xfId="0" applyNumberFormat="1" applyFont="1" applyFill="1" applyBorder="1"/>
    <xf numFmtId="1" fontId="19" fillId="0" borderId="8" xfId="0" applyNumberFormat="1" applyFont="1" applyFill="1" applyBorder="1" applyAlignment="1">
      <alignment wrapText="1"/>
    </xf>
    <xf numFmtId="1" fontId="19" fillId="0" borderId="12" xfId="0" applyNumberFormat="1" applyFont="1" applyFill="1" applyBorder="1" applyAlignment="1">
      <alignment wrapText="1"/>
    </xf>
    <xf numFmtId="0" fontId="19" fillId="0" borderId="0" xfId="0" applyFont="1" applyBorder="1"/>
    <xf numFmtId="166" fontId="19" fillId="0" borderId="57" xfId="0" applyNumberFormat="1" applyFont="1" applyFill="1" applyBorder="1"/>
    <xf numFmtId="166" fontId="19" fillId="0" borderId="58" xfId="0" applyNumberFormat="1" applyFont="1" applyFill="1" applyBorder="1"/>
    <xf numFmtId="166" fontId="20" fillId="0" borderId="57" xfId="0" applyNumberFormat="1" applyFont="1" applyFill="1" applyBorder="1" applyAlignment="1">
      <alignment wrapText="1"/>
    </xf>
    <xf numFmtId="166" fontId="20" fillId="0" borderId="58" xfId="0" applyNumberFormat="1" applyFont="1" applyFill="1" applyBorder="1" applyAlignment="1">
      <alignment wrapText="1"/>
    </xf>
    <xf numFmtId="166" fontId="20" fillId="0" borderId="61" xfId="0" applyNumberFormat="1" applyFont="1" applyFill="1" applyBorder="1" applyAlignment="1">
      <alignment wrapText="1"/>
    </xf>
    <xf numFmtId="166" fontId="20" fillId="0" borderId="62" xfId="0" applyNumberFormat="1" applyFont="1" applyFill="1" applyBorder="1" applyAlignment="1">
      <alignment wrapText="1"/>
    </xf>
    <xf numFmtId="166" fontId="20" fillId="0" borderId="63" xfId="0" applyNumberFormat="1" applyFont="1" applyFill="1" applyBorder="1" applyAlignment="1">
      <alignment wrapText="1"/>
    </xf>
    <xf numFmtId="166" fontId="20" fillId="0" borderId="57" xfId="0" applyNumberFormat="1" applyFont="1" applyFill="1" applyBorder="1"/>
    <xf numFmtId="166" fontId="20" fillId="0" borderId="58" xfId="0" applyNumberFormat="1" applyFont="1" applyFill="1" applyBorder="1"/>
    <xf numFmtId="1" fontId="19" fillId="0" borderId="32" xfId="0" applyNumberFormat="1" applyFont="1" applyFill="1" applyBorder="1" applyAlignment="1">
      <alignment wrapText="1"/>
    </xf>
    <xf numFmtId="1" fontId="19" fillId="0" borderId="33" xfId="0" applyNumberFormat="1" applyFont="1" applyFill="1" applyBorder="1" applyAlignment="1">
      <alignment wrapText="1"/>
    </xf>
    <xf numFmtId="166" fontId="19" fillId="0" borderId="18" xfId="0" applyNumberFormat="1" applyFont="1" applyFill="1" applyBorder="1" applyAlignment="1">
      <alignment wrapText="1"/>
    </xf>
    <xf numFmtId="166" fontId="19" fillId="0" borderId="22" xfId="0" applyNumberFormat="1" applyFont="1" applyFill="1" applyBorder="1" applyAlignment="1">
      <alignment wrapText="1"/>
    </xf>
    <xf numFmtId="166" fontId="20" fillId="0" borderId="17" xfId="0" applyNumberFormat="1" applyFont="1" applyFill="1" applyBorder="1" applyAlignment="1">
      <alignment wrapText="1"/>
    </xf>
    <xf numFmtId="166" fontId="20" fillId="0" borderId="18" xfId="0" applyNumberFormat="1" applyFont="1" applyFill="1" applyBorder="1" applyAlignment="1">
      <alignment wrapText="1"/>
    </xf>
    <xf numFmtId="166" fontId="19" fillId="0" borderId="59" xfId="0" applyNumberFormat="1" applyFont="1" applyFill="1" applyBorder="1" applyAlignment="1">
      <alignment wrapText="1"/>
    </xf>
    <xf numFmtId="166" fontId="19" fillId="0" borderId="60" xfId="0" applyNumberFormat="1" applyFont="1" applyFill="1" applyBorder="1" applyAlignment="1">
      <alignment wrapText="1"/>
    </xf>
    <xf numFmtId="166" fontId="19" fillId="0" borderId="11" xfId="0" applyNumberFormat="1" applyFont="1" applyBorder="1"/>
    <xf numFmtId="166" fontId="19" fillId="0" borderId="8" xfId="0" applyNumberFormat="1" applyFont="1" applyBorder="1"/>
    <xf numFmtId="0" fontId="19" fillId="0" borderId="58" xfId="0" applyFont="1" applyBorder="1"/>
    <xf numFmtId="166" fontId="19" fillId="0" borderId="57" xfId="0" applyNumberFormat="1" applyFont="1" applyFill="1" applyBorder="1" applyAlignment="1">
      <alignment wrapText="1"/>
    </xf>
    <xf numFmtId="166" fontId="19" fillId="0" borderId="58" xfId="0" applyNumberFormat="1" applyFont="1" applyBorder="1"/>
    <xf numFmtId="166" fontId="20" fillId="0" borderId="11" xfId="0" applyNumberFormat="1" applyFont="1" applyBorder="1"/>
    <xf numFmtId="166" fontId="20" fillId="0" borderId="8" xfId="0" applyNumberFormat="1" applyFont="1" applyBorder="1"/>
    <xf numFmtId="166" fontId="20" fillId="0" borderId="63" xfId="0" applyNumberFormat="1" applyFont="1" applyBorder="1"/>
    <xf numFmtId="1" fontId="19" fillId="0" borderId="48" xfId="0" applyNumberFormat="1" applyFont="1" applyFill="1" applyBorder="1" applyAlignment="1">
      <alignment horizontal="center" textRotation="90" wrapText="1"/>
    </xf>
    <xf numFmtId="1" fontId="19" fillId="0" borderId="26" xfId="0" applyNumberFormat="1" applyFont="1" applyFill="1" applyBorder="1" applyAlignment="1">
      <alignment horizontal="center" textRotation="90" wrapText="1"/>
    </xf>
    <xf numFmtId="1" fontId="19" fillId="0" borderId="49" xfId="0" applyNumberFormat="1" applyFont="1" applyFill="1" applyBorder="1" applyAlignment="1">
      <alignment horizontal="center" textRotation="90" wrapText="1"/>
    </xf>
    <xf numFmtId="3" fontId="19" fillId="0" borderId="43" xfId="0" applyNumberFormat="1" applyFont="1" applyFill="1" applyBorder="1" applyAlignment="1">
      <alignment horizontal="center" textRotation="90" wrapText="1"/>
    </xf>
    <xf numFmtId="3" fontId="19" fillId="0" borderId="26" xfId="0" applyNumberFormat="1" applyFont="1" applyFill="1" applyBorder="1" applyAlignment="1">
      <alignment horizontal="center" textRotation="90" wrapText="1"/>
    </xf>
    <xf numFmtId="3" fontId="19" fillId="0" borderId="35" xfId="0" applyNumberFormat="1" applyFont="1" applyFill="1" applyBorder="1" applyAlignment="1">
      <alignment horizontal="center" textRotation="90" wrapText="1"/>
    </xf>
    <xf numFmtId="3" fontId="19" fillId="0" borderId="48" xfId="0" applyNumberFormat="1" applyFont="1" applyFill="1" applyBorder="1" applyAlignment="1">
      <alignment horizontal="center" textRotation="90" wrapText="1"/>
    </xf>
    <xf numFmtId="3" fontId="19" fillId="0" borderId="49" xfId="0" applyNumberFormat="1" applyFont="1" applyFill="1" applyBorder="1" applyAlignment="1">
      <alignment horizontal="center" textRotation="90" wrapText="1"/>
    </xf>
    <xf numFmtId="3" fontId="19" fillId="0" borderId="12" xfId="0" applyNumberFormat="1" applyFont="1" applyFill="1" applyBorder="1" applyAlignment="1">
      <alignment horizontal="center" textRotation="90" wrapText="1"/>
    </xf>
    <xf numFmtId="3" fontId="19" fillId="0" borderId="10" xfId="0" applyNumberFormat="1" applyFont="1" applyFill="1" applyBorder="1" applyAlignment="1">
      <alignment horizontal="center" textRotation="90" wrapText="1"/>
    </xf>
    <xf numFmtId="3" fontId="19" fillId="0" borderId="8" xfId="0" applyNumberFormat="1" applyFont="1" applyFill="1" applyBorder="1" applyAlignment="1">
      <alignment horizontal="center" textRotation="90" wrapText="1"/>
    </xf>
    <xf numFmtId="3" fontId="19" fillId="0" borderId="9" xfId="0" applyNumberFormat="1" applyFont="1" applyFill="1" applyBorder="1" applyAlignment="1">
      <alignment horizontal="center" textRotation="90" wrapText="1"/>
    </xf>
    <xf numFmtId="3" fontId="19" fillId="0" borderId="11" xfId="0" applyNumberFormat="1" applyFont="1" applyFill="1" applyBorder="1" applyAlignment="1">
      <alignment horizontal="center" textRotation="90" wrapText="1"/>
    </xf>
    <xf numFmtId="3" fontId="19" fillId="0" borderId="57" xfId="0" applyNumberFormat="1" applyFont="1" applyFill="1" applyBorder="1" applyAlignment="1">
      <alignment horizontal="center" textRotation="90" wrapText="1"/>
    </xf>
    <xf numFmtId="3" fontId="19" fillId="0" borderId="58" xfId="0" applyNumberFormat="1" applyFont="1" applyFill="1" applyBorder="1" applyAlignment="1">
      <alignment horizontal="center" textRotation="90" wrapText="1"/>
    </xf>
    <xf numFmtId="3" fontId="19" fillId="0" borderId="66" xfId="0" applyNumberFormat="1" applyFont="1" applyFill="1" applyBorder="1" applyAlignment="1">
      <alignment horizontal="center" textRotation="90" wrapText="1"/>
    </xf>
    <xf numFmtId="3" fontId="19" fillId="0" borderId="67" xfId="0" applyNumberFormat="1" applyFont="1" applyFill="1" applyBorder="1" applyAlignment="1">
      <alignment horizontal="center" textRotation="90" wrapText="1"/>
    </xf>
    <xf numFmtId="1" fontId="19" fillId="0" borderId="35" xfId="0" applyNumberFormat="1" applyFont="1" applyFill="1" applyBorder="1" applyAlignment="1">
      <alignment horizontal="center" textRotation="90" wrapText="1"/>
    </xf>
    <xf numFmtId="3" fontId="19" fillId="0" borderId="18" xfId="0" applyNumberFormat="1" applyFont="1" applyFill="1" applyBorder="1" applyAlignment="1">
      <alignment horizontal="center" textRotation="90" wrapText="1"/>
    </xf>
    <xf numFmtId="1" fontId="19" fillId="0" borderId="12" xfId="0" applyNumberFormat="1" applyFont="1" applyFill="1" applyBorder="1" applyAlignment="1">
      <alignment horizontal="center" textRotation="90" wrapText="1"/>
    </xf>
    <xf numFmtId="1" fontId="19" fillId="0" borderId="10" xfId="0" applyNumberFormat="1" applyFont="1" applyFill="1" applyBorder="1" applyAlignment="1">
      <alignment horizontal="center" textRotation="90" wrapText="1"/>
    </xf>
    <xf numFmtId="1" fontId="19" fillId="0" borderId="8" xfId="0" applyNumberFormat="1" applyFont="1" applyFill="1" applyBorder="1" applyAlignment="1">
      <alignment horizontal="center" textRotation="90" wrapText="1"/>
    </xf>
    <xf numFmtId="1" fontId="19" fillId="0" borderId="9" xfId="0" applyNumberFormat="1" applyFont="1" applyFill="1" applyBorder="1" applyAlignment="1">
      <alignment horizontal="center" textRotation="90" wrapText="1"/>
    </xf>
    <xf numFmtId="1" fontId="19" fillId="0" borderId="57" xfId="0" applyNumberFormat="1" applyFont="1" applyFill="1" applyBorder="1" applyAlignment="1">
      <alignment horizontal="center" textRotation="90" wrapText="1"/>
    </xf>
    <xf numFmtId="1" fontId="19" fillId="0" borderId="58" xfId="0" applyNumberFormat="1" applyFont="1" applyFill="1" applyBorder="1" applyAlignment="1">
      <alignment horizontal="center" textRotation="90" wrapText="1"/>
    </xf>
    <xf numFmtId="166" fontId="20" fillId="0" borderId="0" xfId="0" applyNumberFormat="1" applyFont="1" applyFill="1" applyBorder="1" applyAlignment="1">
      <alignment wrapText="1"/>
    </xf>
    <xf numFmtId="0" fontId="20" fillId="0" borderId="0" xfId="0" applyFont="1" applyBorder="1" applyAlignment="1">
      <alignment wrapText="1"/>
    </xf>
    <xf numFmtId="49" fontId="20" fillId="0" borderId="0" xfId="0" applyNumberFormat="1" applyFont="1" applyFill="1" applyBorder="1" applyAlignment="1">
      <alignment horizontal="center" vertical="center" wrapText="1"/>
    </xf>
    <xf numFmtId="166" fontId="20" fillId="0" borderId="0" xfId="0" applyNumberFormat="1" applyFont="1" applyFill="1" applyBorder="1"/>
    <xf numFmtId="1" fontId="19" fillId="0" borderId="35" xfId="0" applyNumberFormat="1" applyFont="1" applyFill="1" applyBorder="1" applyAlignment="1">
      <alignment wrapText="1"/>
    </xf>
    <xf numFmtId="166" fontId="20" fillId="0" borderId="82" xfId="0" applyNumberFormat="1" applyFont="1" applyFill="1" applyBorder="1" applyAlignment="1">
      <alignment wrapText="1"/>
    </xf>
    <xf numFmtId="166" fontId="20" fillId="0" borderId="83" xfId="0" applyNumberFormat="1" applyFont="1" applyFill="1" applyBorder="1" applyAlignment="1">
      <alignment wrapText="1"/>
    </xf>
    <xf numFmtId="166" fontId="19" fillId="0" borderId="11" xfId="0" applyNumberFormat="1" applyFont="1" applyBorder="1" applyAlignment="1">
      <alignment horizontal="center" textRotation="90"/>
    </xf>
    <xf numFmtId="166" fontId="19" fillId="0" borderId="8" xfId="0" applyNumberFormat="1" applyFont="1" applyBorder="1" applyAlignment="1">
      <alignment horizontal="center" textRotation="90"/>
    </xf>
    <xf numFmtId="166" fontId="19" fillId="0" borderId="58" xfId="0" applyNumberFormat="1" applyFont="1" applyBorder="1" applyAlignment="1">
      <alignment horizontal="center" textRotation="90"/>
    </xf>
    <xf numFmtId="1" fontId="20" fillId="0" borderId="0" xfId="0" applyNumberFormat="1" applyFont="1" applyBorder="1" applyAlignment="1">
      <alignment vertical="center" wrapText="1"/>
    </xf>
    <xf numFmtId="166" fontId="19" fillId="0" borderId="10" xfId="0" applyNumberFormat="1" applyFont="1" applyBorder="1" applyAlignment="1">
      <alignment horizontal="center" textRotation="90"/>
    </xf>
    <xf numFmtId="166" fontId="19" fillId="0" borderId="10" xfId="0" applyNumberFormat="1" applyFont="1" applyBorder="1"/>
    <xf numFmtId="166" fontId="20" fillId="0" borderId="10" xfId="0" applyNumberFormat="1" applyFont="1" applyBorder="1"/>
    <xf numFmtId="166" fontId="19" fillId="0" borderId="12" xfId="0" applyNumberFormat="1" applyFont="1" applyFill="1" applyBorder="1" applyAlignment="1">
      <alignment horizontal="center" textRotation="90" wrapText="1"/>
    </xf>
    <xf numFmtId="166" fontId="19" fillId="0" borderId="10" xfId="0" applyNumberFormat="1" applyFont="1" applyFill="1" applyBorder="1" applyAlignment="1">
      <alignment horizontal="center" textRotation="90" wrapText="1"/>
    </xf>
    <xf numFmtId="166" fontId="19" fillId="0" borderId="11" xfId="0" applyNumberFormat="1" applyFont="1" applyFill="1" applyBorder="1" applyAlignment="1">
      <alignment horizontal="center" textRotation="90" wrapText="1"/>
    </xf>
    <xf numFmtId="166" fontId="19" fillId="0" borderId="8" xfId="0" applyNumberFormat="1" applyFont="1" applyFill="1" applyBorder="1" applyAlignment="1">
      <alignment horizontal="center" textRotation="90" wrapText="1"/>
    </xf>
    <xf numFmtId="166" fontId="19" fillId="0" borderId="9" xfId="0" applyNumberFormat="1" applyFont="1" applyFill="1" applyBorder="1" applyAlignment="1">
      <alignment horizontal="center" textRotation="90" wrapText="1"/>
    </xf>
    <xf numFmtId="166" fontId="20" fillId="0" borderId="64" xfId="0" applyNumberFormat="1" applyFont="1" applyFill="1" applyBorder="1"/>
    <xf numFmtId="166" fontId="20" fillId="0" borderId="84" xfId="0" applyNumberFormat="1" applyFont="1" applyFill="1" applyBorder="1"/>
    <xf numFmtId="0" fontId="19" fillId="0" borderId="9" xfId="0" applyFont="1" applyBorder="1"/>
    <xf numFmtId="0" fontId="19" fillId="0" borderId="10" xfId="0" applyFont="1" applyBorder="1"/>
    <xf numFmtId="0" fontId="19" fillId="0" borderId="11" xfId="0" applyFont="1" applyBorder="1"/>
    <xf numFmtId="0" fontId="19" fillId="0" borderId="12" xfId="0" applyFont="1" applyBorder="1"/>
    <xf numFmtId="0" fontId="19" fillId="0" borderId="8" xfId="0" applyFont="1" applyBorder="1"/>
    <xf numFmtId="166" fontId="19" fillId="0" borderId="58" xfId="0" applyNumberFormat="1" applyFont="1" applyFill="1" applyBorder="1" applyAlignment="1">
      <alignment wrapText="1"/>
    </xf>
    <xf numFmtId="166" fontId="20" fillId="0" borderId="22" xfId="0" applyNumberFormat="1" applyFont="1" applyFill="1" applyBorder="1" applyAlignment="1">
      <alignment wrapText="1"/>
    </xf>
    <xf numFmtId="166" fontId="20" fillId="0" borderId="63" xfId="0" applyNumberFormat="1" applyFont="1" applyFill="1" applyBorder="1"/>
    <xf numFmtId="166" fontId="19" fillId="0" borderId="61" xfId="0" applyNumberFormat="1" applyFont="1" applyFill="1" applyBorder="1"/>
    <xf numFmtId="166" fontId="19" fillId="0" borderId="62" xfId="0" applyNumberFormat="1" applyFont="1" applyFill="1" applyBorder="1"/>
    <xf numFmtId="166" fontId="19" fillId="0" borderId="63" xfId="0" applyNumberFormat="1" applyFont="1" applyFill="1" applyBorder="1"/>
    <xf numFmtId="166" fontId="20" fillId="0" borderId="30" xfId="0" applyNumberFormat="1" applyFont="1" applyFill="1" applyBorder="1"/>
    <xf numFmtId="0" fontId="38" fillId="0" borderId="0" xfId="0" applyFont="1" applyFill="1" applyAlignment="1">
      <alignment horizontal="center" vertical="center" textRotation="90" wrapText="1"/>
    </xf>
    <xf numFmtId="166" fontId="20" fillId="0" borderId="25" xfId="0" applyNumberFormat="1" applyFont="1" applyFill="1" applyBorder="1" applyAlignment="1">
      <alignment wrapText="1"/>
    </xf>
    <xf numFmtId="166" fontId="20" fillId="0" borderId="25" xfId="0" applyNumberFormat="1" applyFont="1" applyFill="1" applyBorder="1"/>
    <xf numFmtId="3" fontId="20" fillId="0" borderId="1" xfId="0" applyNumberFormat="1" applyFont="1" applyFill="1" applyBorder="1" applyAlignment="1">
      <alignment vertical="center" wrapText="1"/>
    </xf>
    <xf numFmtId="166" fontId="20" fillId="0" borderId="87" xfId="0" applyNumberFormat="1" applyFont="1" applyFill="1" applyBorder="1" applyAlignment="1">
      <alignment wrapText="1"/>
    </xf>
    <xf numFmtId="0" fontId="20" fillId="0" borderId="0" xfId="0" applyFont="1" applyBorder="1" applyAlignment="1">
      <alignment horizontal="center" vertical="center" wrapText="1"/>
    </xf>
    <xf numFmtId="166" fontId="9" fillId="0" borderId="11" xfId="0" applyNumberFormat="1" applyFont="1" applyBorder="1"/>
    <xf numFmtId="166" fontId="9" fillId="0" borderId="8" xfId="0" applyNumberFormat="1" applyFont="1" applyBorder="1"/>
    <xf numFmtId="166" fontId="9" fillId="0" borderId="10" xfId="0" applyNumberFormat="1" applyFont="1" applyFill="1" applyBorder="1" applyAlignment="1">
      <alignment wrapText="1"/>
    </xf>
    <xf numFmtId="166" fontId="9" fillId="0" borderId="12" xfId="0" applyNumberFormat="1" applyFont="1" applyFill="1" applyBorder="1" applyAlignment="1">
      <alignment wrapText="1"/>
    </xf>
    <xf numFmtId="166" fontId="9" fillId="0" borderId="9" xfId="0" applyNumberFormat="1" applyFont="1" applyFill="1" applyBorder="1" applyAlignment="1">
      <alignment wrapText="1"/>
    </xf>
    <xf numFmtId="166" fontId="10" fillId="0" borderId="10" xfId="0" applyNumberFormat="1" applyFont="1" applyFill="1" applyBorder="1" applyAlignment="1">
      <alignment wrapText="1"/>
    </xf>
    <xf numFmtId="166" fontId="10" fillId="0" borderId="11" xfId="0" applyNumberFormat="1" applyFont="1" applyBorder="1"/>
    <xf numFmtId="166" fontId="10" fillId="0" borderId="12" xfId="0" applyNumberFormat="1" applyFont="1" applyFill="1" applyBorder="1" applyAlignment="1">
      <alignment wrapText="1"/>
    </xf>
    <xf numFmtId="166" fontId="10" fillId="0" borderId="8" xfId="0" applyNumberFormat="1" applyFont="1" applyBorder="1"/>
    <xf numFmtId="166" fontId="10" fillId="0" borderId="9" xfId="0" applyNumberFormat="1" applyFont="1" applyFill="1" applyBorder="1" applyAlignment="1">
      <alignment wrapText="1"/>
    </xf>
    <xf numFmtId="166" fontId="9" fillId="0" borderId="10" xfId="0" applyNumberFormat="1" applyFont="1" applyFill="1" applyBorder="1" applyAlignment="1">
      <alignment horizontal="center" wrapText="1"/>
    </xf>
    <xf numFmtId="0" fontId="9" fillId="0" borderId="71" xfId="0" applyFont="1" applyBorder="1"/>
    <xf numFmtId="166" fontId="9" fillId="0" borderId="57" xfId="0" applyNumberFormat="1" applyFont="1" applyFill="1" applyBorder="1" applyAlignment="1">
      <alignment wrapText="1"/>
    </xf>
    <xf numFmtId="166" fontId="9" fillId="0" borderId="71" xfId="0" applyNumberFormat="1" applyFont="1" applyBorder="1"/>
    <xf numFmtId="166" fontId="10" fillId="0" borderId="57" xfId="0" applyNumberFormat="1" applyFont="1" applyFill="1" applyBorder="1" applyAlignment="1">
      <alignment wrapText="1"/>
    </xf>
    <xf numFmtId="166" fontId="10" fillId="0" borderId="71" xfId="0" applyNumberFormat="1" applyFont="1" applyBorder="1"/>
    <xf numFmtId="166" fontId="9" fillId="0" borderId="11" xfId="0" applyNumberFormat="1" applyFont="1" applyFill="1" applyBorder="1" applyAlignment="1">
      <alignment wrapText="1"/>
    </xf>
    <xf numFmtId="166" fontId="10" fillId="0" borderId="11" xfId="0" applyNumberFormat="1" applyFont="1" applyFill="1" applyBorder="1" applyAlignment="1">
      <alignment wrapText="1"/>
    </xf>
    <xf numFmtId="166" fontId="9" fillId="0" borderId="11" xfId="0" applyNumberFormat="1" applyFont="1" applyFill="1" applyBorder="1" applyAlignment="1">
      <alignment horizontal="center" wrapText="1"/>
    </xf>
    <xf numFmtId="166" fontId="10" fillId="0" borderId="61" xfId="0" applyNumberFormat="1" applyFont="1" applyFill="1" applyBorder="1" applyAlignment="1">
      <alignment wrapText="1"/>
    </xf>
    <xf numFmtId="166" fontId="10" fillId="0" borderId="62" xfId="0" applyNumberFormat="1" applyFont="1" applyFill="1" applyBorder="1" applyAlignment="1">
      <alignment wrapText="1"/>
    </xf>
    <xf numFmtId="166" fontId="10" fillId="0" borderId="68" xfId="0" applyNumberFormat="1" applyFont="1" applyFill="1" applyBorder="1" applyAlignment="1">
      <alignment wrapText="1"/>
    </xf>
    <xf numFmtId="166" fontId="10" fillId="0" borderId="72" xfId="0" applyNumberFormat="1" applyFont="1" applyBorder="1"/>
    <xf numFmtId="0" fontId="20" fillId="0" borderId="0" xfId="0" applyFont="1" applyBorder="1" applyAlignment="1">
      <alignment vertical="center" wrapText="1"/>
    </xf>
    <xf numFmtId="166" fontId="19" fillId="0" borderId="58" xfId="0" applyNumberFormat="1" applyFont="1" applyFill="1" applyBorder="1" applyAlignment="1">
      <alignment horizontal="center" textRotation="90" wrapText="1"/>
    </xf>
    <xf numFmtId="166" fontId="19" fillId="0" borderId="48" xfId="0" applyNumberFormat="1" applyFont="1" applyFill="1" applyBorder="1" applyAlignment="1">
      <alignment horizontal="center" textRotation="90" wrapText="1"/>
    </xf>
    <xf numFmtId="166" fontId="19" fillId="0" borderId="26" xfId="0" applyNumberFormat="1" applyFont="1" applyFill="1" applyBorder="1" applyAlignment="1">
      <alignment horizontal="center" textRotation="90" wrapText="1"/>
    </xf>
    <xf numFmtId="166" fontId="20" fillId="0" borderId="0" xfId="0" applyNumberFormat="1" applyFont="1" applyFill="1" applyBorder="1" applyAlignment="1"/>
    <xf numFmtId="166" fontId="19" fillId="0" borderId="43" xfId="0" applyNumberFormat="1" applyFont="1" applyFill="1" applyBorder="1" applyAlignment="1">
      <alignment horizontal="center" textRotation="90" wrapText="1"/>
    </xf>
    <xf numFmtId="166" fontId="19" fillId="0" borderId="35" xfId="0" applyNumberFormat="1" applyFont="1" applyFill="1" applyBorder="1" applyAlignment="1">
      <alignment horizontal="center" textRotation="90" wrapText="1"/>
    </xf>
    <xf numFmtId="166" fontId="19" fillId="0" borderId="49" xfId="0" applyNumberFormat="1" applyFont="1" applyFill="1" applyBorder="1" applyAlignment="1">
      <alignment horizontal="center" textRotation="90" wrapText="1"/>
    </xf>
    <xf numFmtId="3" fontId="19" fillId="0" borderId="0" xfId="0" applyNumberFormat="1" applyFont="1" applyBorder="1" applyAlignment="1"/>
    <xf numFmtId="166" fontId="19" fillId="0" borderId="0" xfId="0" applyNumberFormat="1" applyFont="1" applyBorder="1" applyAlignment="1"/>
    <xf numFmtId="166" fontId="19" fillId="0" borderId="70" xfId="0" applyNumberFormat="1" applyFont="1" applyBorder="1" applyAlignment="1">
      <alignment horizontal="center" textRotation="90"/>
    </xf>
    <xf numFmtId="1" fontId="19" fillId="0" borderId="2" xfId="0" applyNumberFormat="1" applyFont="1" applyFill="1" applyBorder="1" applyAlignment="1">
      <alignment horizontal="center" textRotation="90" wrapText="1"/>
    </xf>
    <xf numFmtId="1" fontId="19" fillId="0" borderId="3" xfId="0" applyNumberFormat="1" applyFont="1" applyFill="1" applyBorder="1" applyAlignment="1">
      <alignment horizontal="center" textRotation="90" wrapText="1"/>
    </xf>
    <xf numFmtId="1" fontId="19" fillId="0" borderId="4" xfId="0" applyNumberFormat="1" applyFont="1" applyFill="1" applyBorder="1" applyAlignment="1">
      <alignment horizontal="center" textRotation="90" wrapText="1"/>
    </xf>
    <xf numFmtId="3" fontId="19" fillId="0" borderId="5" xfId="0" applyNumberFormat="1" applyFont="1" applyFill="1" applyBorder="1" applyAlignment="1">
      <alignment horizontal="center" textRotation="90" wrapText="1"/>
    </xf>
    <xf numFmtId="3" fontId="19" fillId="0" borderId="3" xfId="0" applyNumberFormat="1" applyFont="1" applyFill="1" applyBorder="1" applyAlignment="1">
      <alignment horizontal="center" textRotation="90" wrapText="1"/>
    </xf>
    <xf numFmtId="3" fontId="19" fillId="0" borderId="6" xfId="0" applyNumberFormat="1" applyFont="1" applyFill="1" applyBorder="1" applyAlignment="1">
      <alignment horizontal="center" textRotation="90" wrapText="1"/>
    </xf>
    <xf numFmtId="3" fontId="19" fillId="0" borderId="2" xfId="0" applyNumberFormat="1" applyFont="1" applyFill="1" applyBorder="1" applyAlignment="1">
      <alignment horizontal="center" textRotation="90" wrapText="1"/>
    </xf>
    <xf numFmtId="3" fontId="19" fillId="0" borderId="4" xfId="0" applyNumberFormat="1" applyFont="1" applyFill="1" applyBorder="1" applyAlignment="1">
      <alignment horizontal="center" textRotation="90" wrapText="1"/>
    </xf>
    <xf numFmtId="3" fontId="19" fillId="0" borderId="7" xfId="0" applyNumberFormat="1" applyFont="1" applyFill="1" applyBorder="1" applyAlignment="1">
      <alignment horizontal="center" textRotation="90" wrapText="1"/>
    </xf>
    <xf numFmtId="166" fontId="19" fillId="0" borderId="2" xfId="0" applyNumberFormat="1" applyFont="1" applyFill="1" applyBorder="1" applyAlignment="1">
      <alignment horizontal="center" textRotation="90" wrapText="1"/>
    </xf>
    <xf numFmtId="166" fontId="19" fillId="0" borderId="3" xfId="0" applyNumberFormat="1" applyFont="1" applyFill="1" applyBorder="1" applyAlignment="1">
      <alignment horizontal="center" textRotation="90" wrapText="1"/>
    </xf>
    <xf numFmtId="166" fontId="19" fillId="0" borderId="4" xfId="0" applyNumberFormat="1" applyFont="1" applyFill="1" applyBorder="1" applyAlignment="1">
      <alignment horizontal="center" textRotation="90" wrapText="1"/>
    </xf>
    <xf numFmtId="166" fontId="38" fillId="0" borderId="10" xfId="0" applyNumberFormat="1" applyFont="1" applyBorder="1"/>
    <xf numFmtId="166" fontId="37" fillId="0" borderId="12" xfId="0" applyNumberFormat="1" applyFont="1" applyBorder="1" applyAlignment="1">
      <alignment wrapText="1"/>
    </xf>
    <xf numFmtId="166" fontId="37" fillId="0" borderId="10" xfId="0" applyNumberFormat="1" applyFont="1" applyBorder="1"/>
    <xf numFmtId="166" fontId="37" fillId="0" borderId="16" xfId="0" applyNumberFormat="1" applyFont="1" applyBorder="1" applyAlignment="1">
      <alignment wrapText="1"/>
    </xf>
    <xf numFmtId="3" fontId="1" fillId="0" borderId="0" xfId="0" applyNumberFormat="1" applyFont="1" applyAlignment="1">
      <alignment horizontal="right"/>
    </xf>
    <xf numFmtId="0" fontId="27" fillId="0" borderId="0" xfId="0" applyFont="1"/>
    <xf numFmtId="0" fontId="42" fillId="0" borderId="0" xfId="0" applyFont="1"/>
    <xf numFmtId="0" fontId="9" fillId="0" borderId="0" xfId="4" applyFont="1"/>
    <xf numFmtId="0" fontId="38" fillId="3" borderId="2" xfId="0" applyFont="1" applyFill="1" applyBorder="1" applyAlignment="1">
      <alignment horizontal="center" vertical="center" wrapText="1"/>
    </xf>
    <xf numFmtId="0" fontId="38" fillId="3" borderId="3" xfId="0" applyFont="1" applyFill="1" applyBorder="1" applyAlignment="1">
      <alignment horizontal="center" vertical="center" wrapText="1"/>
    </xf>
    <xf numFmtId="166" fontId="38" fillId="3" borderId="3" xfId="0" applyNumberFormat="1" applyFont="1" applyFill="1" applyBorder="1" applyAlignment="1">
      <alignment horizontal="center" vertical="center" wrapText="1"/>
    </xf>
    <xf numFmtId="166" fontId="38" fillId="3" borderId="4" xfId="0" applyNumberFormat="1" applyFont="1" applyFill="1" applyBorder="1" applyAlignment="1">
      <alignment horizontal="center" vertical="center" wrapText="1"/>
    </xf>
    <xf numFmtId="0" fontId="23" fillId="0" borderId="10" xfId="0" applyFont="1" applyBorder="1" applyAlignment="1">
      <alignment wrapText="1"/>
    </xf>
    <xf numFmtId="0" fontId="23" fillId="0" borderId="10" xfId="0" applyFont="1" applyBorder="1" applyAlignment="1">
      <alignment horizontal="left" vertical="center" wrapText="1"/>
    </xf>
    <xf numFmtId="0" fontId="22" fillId="0" borderId="10" xfId="0" applyFont="1" applyBorder="1" applyAlignment="1">
      <alignment wrapText="1"/>
    </xf>
    <xf numFmtId="0" fontId="22" fillId="0" borderId="10" xfId="0" applyFont="1" applyBorder="1" applyAlignment="1">
      <alignment horizontal="left" vertical="center" wrapText="1"/>
    </xf>
    <xf numFmtId="0" fontId="23" fillId="0" borderId="10" xfId="0" applyFont="1" applyBorder="1" applyAlignment="1">
      <alignment horizontal="left" wrapText="1"/>
    </xf>
    <xf numFmtId="3" fontId="34" fillId="0" borderId="10" xfId="0" applyNumberFormat="1" applyFont="1" applyBorder="1" applyAlignment="1">
      <alignment horizontal="center" vertical="center" wrapText="1"/>
    </xf>
    <xf numFmtId="3" fontId="34" fillId="0" borderId="8" xfId="0" applyNumberFormat="1" applyFont="1" applyBorder="1" applyAlignment="1">
      <alignment horizontal="center" vertical="center"/>
    </xf>
    <xf numFmtId="3" fontId="1" fillId="0" borderId="10" xfId="0" applyNumberFormat="1" applyFont="1" applyBorder="1"/>
    <xf numFmtId="3" fontId="10" fillId="0" borderId="10" xfId="0" applyNumberFormat="1" applyFont="1" applyBorder="1"/>
    <xf numFmtId="3" fontId="10" fillId="0" borderId="15" xfId="0" applyNumberFormat="1" applyFont="1" applyBorder="1"/>
    <xf numFmtId="0" fontId="2" fillId="0" borderId="27" xfId="0" applyFont="1" applyBorder="1" applyAlignment="1">
      <alignment horizontal="center"/>
    </xf>
    <xf numFmtId="0" fontId="7" fillId="0" borderId="28" xfId="0" applyFont="1" applyBorder="1"/>
    <xf numFmtId="3" fontId="9" fillId="0" borderId="10" xfId="0" applyNumberFormat="1" applyFont="1" applyBorder="1"/>
    <xf numFmtId="164" fontId="10" fillId="0" borderId="27" xfId="4" applyNumberFormat="1" applyFont="1" applyBorder="1" applyAlignment="1">
      <alignment horizontal="right"/>
    </xf>
    <xf numFmtId="164" fontId="10" fillId="0" borderId="12" xfId="4" applyNumberFormat="1" applyFont="1" applyBorder="1" applyAlignment="1">
      <alignment horizontal="right"/>
    </xf>
    <xf numFmtId="3" fontId="9" fillId="0" borderId="12" xfId="0" applyNumberFormat="1" applyFont="1" applyBorder="1"/>
    <xf numFmtId="0" fontId="9" fillId="0" borderId="8" xfId="0" applyFont="1" applyBorder="1"/>
    <xf numFmtId="3" fontId="10" fillId="0" borderId="12" xfId="0" applyNumberFormat="1" applyFont="1" applyBorder="1"/>
    <xf numFmtId="0" fontId="9" fillId="0" borderId="12" xfId="0" applyFont="1" applyBorder="1"/>
    <xf numFmtId="3" fontId="10" fillId="0" borderId="8" xfId="0" applyNumberFormat="1" applyFont="1" applyBorder="1"/>
    <xf numFmtId="3" fontId="9" fillId="0" borderId="16" xfId="0" applyNumberFormat="1" applyFont="1" applyBorder="1"/>
    <xf numFmtId="3" fontId="10" fillId="0" borderId="13" xfId="0" applyNumberFormat="1" applyFont="1" applyBorder="1"/>
    <xf numFmtId="0" fontId="23" fillId="0" borderId="94" xfId="0" applyFont="1" applyBorder="1"/>
    <xf numFmtId="0" fontId="23" fillId="0" borderId="46" xfId="0" applyFont="1" applyBorder="1" applyAlignment="1">
      <alignment wrapText="1"/>
    </xf>
    <xf numFmtId="0" fontId="23" fillId="0" borderId="28" xfId="0" applyFont="1" applyBorder="1" applyAlignment="1">
      <alignment horizontal="center" vertical="center" wrapText="1"/>
    </xf>
    <xf numFmtId="0" fontId="33" fillId="0" borderId="28" xfId="0" applyFont="1" applyBorder="1" applyAlignment="1">
      <alignment horizontal="right" wrapText="1"/>
    </xf>
    <xf numFmtId="166" fontId="23" fillId="0" borderId="29" xfId="0" applyNumberFormat="1" applyFont="1" applyBorder="1"/>
    <xf numFmtId="0" fontId="22" fillId="0" borderId="95" xfId="0" applyFont="1" applyBorder="1" applyAlignment="1">
      <alignment horizontal="center"/>
    </xf>
    <xf numFmtId="0" fontId="22" fillId="0" borderId="9" xfId="0" applyFont="1" applyBorder="1" applyAlignment="1">
      <alignment horizontal="left" wrapText="1"/>
    </xf>
    <xf numFmtId="0" fontId="22" fillId="0" borderId="9" xfId="0" applyFont="1" applyBorder="1" applyAlignment="1">
      <alignment horizontal="center" wrapText="1"/>
    </xf>
    <xf numFmtId="0" fontId="23" fillId="0" borderId="95" xfId="0" applyFont="1" applyBorder="1"/>
    <xf numFmtId="0" fontId="23" fillId="0" borderId="9" xfId="0" applyFont="1" applyBorder="1" applyAlignment="1">
      <alignment wrapText="1"/>
    </xf>
    <xf numFmtId="0" fontId="33" fillId="0" borderId="10" xfId="0" applyFont="1" applyBorder="1" applyAlignment="1">
      <alignment horizontal="right" wrapText="1"/>
    </xf>
    <xf numFmtId="166" fontId="33" fillId="0" borderId="11" xfId="0" applyNumberFormat="1" applyFont="1" applyBorder="1"/>
    <xf numFmtId="3" fontId="23" fillId="0" borderId="95" xfId="0" applyNumberFormat="1" applyFont="1" applyBorder="1"/>
    <xf numFmtId="3" fontId="23" fillId="0" borderId="9" xfId="0" applyNumberFormat="1" applyFont="1" applyBorder="1" applyAlignment="1">
      <alignment wrapText="1"/>
    </xf>
    <xf numFmtId="3" fontId="23" fillId="0" borderId="10" xfId="0" applyNumberFormat="1" applyFont="1" applyBorder="1" applyAlignment="1">
      <alignment horizontal="left" vertical="center" wrapText="1"/>
    </xf>
    <xf numFmtId="0" fontId="33" fillId="0" borderId="10" xfId="0" applyFont="1" applyBorder="1" applyAlignment="1">
      <alignment horizontal="right" vertical="center" wrapText="1"/>
    </xf>
    <xf numFmtId="3" fontId="23" fillId="0" borderId="95" xfId="0" applyNumberFormat="1" applyFont="1" applyBorder="1" applyAlignment="1">
      <alignment vertical="center"/>
    </xf>
    <xf numFmtId="0" fontId="22" fillId="0" borderId="9" xfId="0" applyFont="1" applyBorder="1" applyAlignment="1">
      <alignment wrapText="1"/>
    </xf>
    <xf numFmtId="0" fontId="34" fillId="0" borderId="10" xfId="0" applyFont="1" applyBorder="1" applyAlignment="1">
      <alignment horizontal="right" wrapText="1"/>
    </xf>
    <xf numFmtId="3" fontId="22" fillId="0" borderId="95" xfId="0" applyNumberFormat="1" applyFont="1" applyBorder="1"/>
    <xf numFmtId="3" fontId="22" fillId="0" borderId="9" xfId="0" applyNumberFormat="1" applyFont="1" applyBorder="1" applyAlignment="1">
      <alignment wrapText="1"/>
    </xf>
    <xf numFmtId="3" fontId="22" fillId="0" borderId="10" xfId="0" applyNumberFormat="1" applyFont="1" applyBorder="1" applyAlignment="1">
      <alignment horizontal="left" vertical="center" wrapText="1"/>
    </xf>
    <xf numFmtId="0" fontId="34" fillId="0" borderId="10" xfId="0" applyFont="1" applyBorder="1" applyAlignment="1">
      <alignment horizontal="right"/>
    </xf>
    <xf numFmtId="3" fontId="22" fillId="0" borderId="95" xfId="0" applyNumberFormat="1" applyFont="1" applyBorder="1" applyAlignment="1">
      <alignment horizontal="center"/>
    </xf>
    <xf numFmtId="49" fontId="22" fillId="0" borderId="9" xfId="0" applyNumberFormat="1" applyFont="1" applyBorder="1" applyAlignment="1">
      <alignment horizontal="left" wrapText="1"/>
    </xf>
    <xf numFmtId="0" fontId="23" fillId="0" borderId="95" xfId="0" applyFont="1" applyBorder="1" applyAlignment="1">
      <alignment vertical="center"/>
    </xf>
    <xf numFmtId="3" fontId="22" fillId="0" borderId="9" xfId="0" applyNumberFormat="1" applyFont="1" applyBorder="1" applyAlignment="1">
      <alignment horizontal="center" wrapText="1"/>
    </xf>
    <xf numFmtId="3" fontId="22" fillId="0" borderId="10" xfId="0" applyNumberFormat="1" applyFont="1" applyBorder="1" applyAlignment="1">
      <alignment wrapText="1"/>
    </xf>
    <xf numFmtId="3" fontId="23" fillId="0" borderId="10" xfId="0" applyNumberFormat="1" applyFont="1" applyBorder="1" applyAlignment="1">
      <alignment wrapText="1"/>
    </xf>
    <xf numFmtId="0" fontId="22" fillId="0" borderId="96" xfId="0" applyFont="1" applyBorder="1"/>
    <xf numFmtId="0" fontId="22" fillId="0" borderId="14" xfId="0" applyFont="1" applyBorder="1" applyAlignment="1">
      <alignment vertical="center" wrapText="1"/>
    </xf>
    <xf numFmtId="0" fontId="22" fillId="0" borderId="15" xfId="0" applyFont="1" applyBorder="1" applyAlignment="1">
      <alignment wrapText="1"/>
    </xf>
    <xf numFmtId="0" fontId="34" fillId="0" borderId="15" xfId="0" applyFont="1" applyBorder="1" applyAlignment="1">
      <alignment horizontal="right" vertical="center" wrapText="1"/>
    </xf>
    <xf numFmtId="166" fontId="34" fillId="0" borderId="30" xfId="0" applyNumberFormat="1" applyFont="1" applyBorder="1" applyAlignment="1">
      <alignment vertical="center"/>
    </xf>
    <xf numFmtId="3" fontId="22" fillId="0" borderId="96" xfId="0" applyNumberFormat="1" applyFont="1" applyBorder="1" applyAlignment="1">
      <alignment vertical="center"/>
    </xf>
    <xf numFmtId="3" fontId="22" fillId="0" borderId="14" xfId="0" applyNumberFormat="1" applyFont="1" applyBorder="1" applyAlignment="1">
      <alignment vertical="center" wrapText="1"/>
    </xf>
    <xf numFmtId="3" fontId="22" fillId="0" borderId="15" xfId="0" applyNumberFormat="1" applyFont="1" applyBorder="1" applyAlignment="1">
      <alignment vertical="center" wrapText="1"/>
    </xf>
    <xf numFmtId="0" fontId="33" fillId="0" borderId="0" xfId="0" applyFont="1" applyAlignment="1">
      <alignment horizontal="right" wrapText="1"/>
    </xf>
    <xf numFmtId="169" fontId="23" fillId="0" borderId="0" xfId="0" applyNumberFormat="1" applyFont="1" applyAlignment="1">
      <alignment wrapText="1"/>
    </xf>
    <xf numFmtId="169" fontId="33" fillId="0" borderId="0" xfId="0" applyNumberFormat="1" applyFont="1" applyAlignment="1">
      <alignment horizontal="right" wrapText="1"/>
    </xf>
    <xf numFmtId="0" fontId="9" fillId="0" borderId="0" xfId="0" applyFont="1" applyAlignment="1">
      <alignment horizontal="right"/>
    </xf>
    <xf numFmtId="0" fontId="23" fillId="4" borderId="0" xfId="0" applyFont="1" applyFill="1"/>
    <xf numFmtId="0" fontId="37" fillId="5" borderId="23" xfId="0" applyFont="1" applyFill="1" applyBorder="1" applyAlignment="1">
      <alignment horizontal="center" wrapText="1"/>
    </xf>
    <xf numFmtId="0" fontId="37" fillId="5" borderId="7" xfId="0" applyFont="1" applyFill="1" applyBorder="1" applyAlignment="1">
      <alignment wrapText="1"/>
    </xf>
    <xf numFmtId="0" fontId="37" fillId="0" borderId="94" xfId="0" applyFont="1" applyBorder="1" applyAlignment="1">
      <alignment horizontal="center"/>
    </xf>
    <xf numFmtId="0" fontId="37" fillId="0" borderId="94" xfId="0" applyFont="1" applyBorder="1" applyAlignment="1">
      <alignment wrapText="1"/>
    </xf>
    <xf numFmtId="0" fontId="38" fillId="0" borderId="95" xfId="0" applyFont="1" applyBorder="1"/>
    <xf numFmtId="0" fontId="38" fillId="0" borderId="95" xfId="0" applyFont="1" applyBorder="1" applyAlignment="1">
      <alignment wrapText="1"/>
    </xf>
    <xf numFmtId="0" fontId="38" fillId="0" borderId="0" xfId="0" applyFont="1" applyAlignment="1">
      <alignment horizontal="center" vertical="center"/>
    </xf>
    <xf numFmtId="166" fontId="38" fillId="0" borderId="9" xfId="0" applyNumberFormat="1" applyFont="1" applyBorder="1" applyAlignment="1">
      <alignment wrapText="1"/>
    </xf>
    <xf numFmtId="166" fontId="38" fillId="0" borderId="10" xfId="0" applyNumberFormat="1" applyFont="1" applyBorder="1" applyAlignment="1">
      <alignment wrapText="1"/>
    </xf>
    <xf numFmtId="166" fontId="38" fillId="0" borderId="11" xfId="0" applyNumberFormat="1" applyFont="1" applyBorder="1"/>
    <xf numFmtId="166" fontId="38" fillId="0" borderId="12" xfId="0" applyNumberFormat="1" applyFont="1" applyBorder="1"/>
    <xf numFmtId="166" fontId="38" fillId="0" borderId="9" xfId="0" applyNumberFormat="1" applyFont="1" applyBorder="1"/>
    <xf numFmtId="166" fontId="38" fillId="5" borderId="9" xfId="0" applyNumberFormat="1" applyFont="1" applyFill="1" applyBorder="1"/>
    <xf numFmtId="166" fontId="38" fillId="5" borderId="10" xfId="0" applyNumberFormat="1" applyFont="1" applyFill="1" applyBorder="1"/>
    <xf numFmtId="166" fontId="38" fillId="5" borderId="10" xfId="0" applyNumberFormat="1" applyFont="1" applyFill="1" applyBorder="1" applyAlignment="1">
      <alignment wrapText="1"/>
    </xf>
    <xf numFmtId="0" fontId="37" fillId="0" borderId="95" xfId="0" applyFont="1" applyBorder="1" applyAlignment="1">
      <alignment wrapText="1"/>
    </xf>
    <xf numFmtId="166" fontId="37" fillId="0" borderId="9" xfId="0" applyNumberFormat="1" applyFont="1" applyBorder="1" applyAlignment="1">
      <alignment wrapText="1"/>
    </xf>
    <xf numFmtId="166" fontId="37" fillId="0" borderId="11" xfId="0" applyNumberFormat="1" applyFont="1" applyBorder="1"/>
    <xf numFmtId="166" fontId="37" fillId="5" borderId="9" xfId="0" applyNumberFormat="1" applyFont="1" applyFill="1" applyBorder="1" applyAlignment="1">
      <alignment wrapText="1"/>
    </xf>
    <xf numFmtId="0" fontId="38" fillId="0" borderId="95" xfId="0" applyFont="1" applyBorder="1" applyAlignment="1">
      <alignment horizontal="left" vertical="center" wrapText="1"/>
    </xf>
    <xf numFmtId="0" fontId="38" fillId="0" borderId="95" xfId="0" applyFont="1" applyBorder="1" applyAlignment="1">
      <alignment horizontal="left" wrapText="1"/>
    </xf>
    <xf numFmtId="0" fontId="37" fillId="0" borderId="96" xfId="0" applyFont="1" applyBorder="1"/>
    <xf numFmtId="0" fontId="37" fillId="0" borderId="96" xfId="0" applyFont="1" applyBorder="1" applyAlignment="1">
      <alignment wrapText="1"/>
    </xf>
    <xf numFmtId="166" fontId="37" fillId="0" borderId="14" xfId="0" applyNumberFormat="1" applyFont="1" applyBorder="1" applyAlignment="1">
      <alignment wrapText="1"/>
    </xf>
    <xf numFmtId="166" fontId="37" fillId="0" borderId="30" xfId="0" applyNumberFormat="1" applyFont="1" applyBorder="1"/>
    <xf numFmtId="166" fontId="37" fillId="5" borderId="14" xfId="0" applyNumberFormat="1" applyFont="1" applyFill="1" applyBorder="1" applyAlignment="1">
      <alignment wrapText="1"/>
    </xf>
    <xf numFmtId="0" fontId="38" fillId="0" borderId="0" xfId="0" applyFont="1" applyAlignment="1">
      <alignment horizontal="center"/>
    </xf>
    <xf numFmtId="0" fontId="38" fillId="0" borderId="0" xfId="0" applyFont="1" applyAlignment="1">
      <alignment wrapText="1"/>
    </xf>
    <xf numFmtId="166" fontId="38" fillId="0" borderId="0" xfId="0" applyNumberFormat="1" applyFont="1" applyAlignment="1">
      <alignment wrapText="1"/>
    </xf>
    <xf numFmtId="3" fontId="38" fillId="0" borderId="0" xfId="0" applyNumberFormat="1" applyFont="1" applyAlignment="1">
      <alignment horizontal="left" indent="1"/>
    </xf>
    <xf numFmtId="0" fontId="37" fillId="5" borderId="19" xfId="0" applyFont="1" applyFill="1" applyBorder="1" applyAlignment="1">
      <alignment wrapText="1"/>
    </xf>
    <xf numFmtId="0" fontId="37" fillId="5" borderId="21" xfId="0" applyFont="1" applyFill="1" applyBorder="1" applyAlignment="1">
      <alignment wrapText="1"/>
    </xf>
    <xf numFmtId="0" fontId="37" fillId="0" borderId="95" xfId="0" applyFont="1" applyBorder="1"/>
    <xf numFmtId="3" fontId="38" fillId="0" borderId="17" xfId="0" applyNumberFormat="1" applyFont="1" applyBorder="1" applyAlignment="1">
      <alignment horizontal="left" vertical="center" wrapText="1"/>
    </xf>
    <xf numFmtId="166" fontId="38" fillId="0" borderId="12" xfId="0" applyNumberFormat="1" applyFont="1" applyBorder="1" applyAlignment="1">
      <alignment horizontal="right" wrapText="1"/>
    </xf>
    <xf numFmtId="166" fontId="38" fillId="5" borderId="12" xfId="0" applyNumberFormat="1" applyFont="1" applyFill="1" applyBorder="1"/>
    <xf numFmtId="0" fontId="38" fillId="0" borderId="17" xfId="0" applyFont="1" applyBorder="1" applyAlignment="1">
      <alignment horizontal="left" vertical="center" wrapText="1"/>
    </xf>
    <xf numFmtId="3" fontId="37" fillId="0" borderId="17" xfId="0" applyNumberFormat="1" applyFont="1" applyBorder="1" applyAlignment="1">
      <alignment horizontal="left" vertical="center" wrapText="1"/>
    </xf>
    <xf numFmtId="166" fontId="37" fillId="0" borderId="12" xfId="0" applyNumberFormat="1" applyFont="1" applyBorder="1" applyAlignment="1">
      <alignment horizontal="right" wrapText="1"/>
    </xf>
    <xf numFmtId="166" fontId="38" fillId="0" borderId="26" xfId="0" applyNumberFormat="1" applyFont="1" applyBorder="1"/>
    <xf numFmtId="0" fontId="38" fillId="0" borderId="17" xfId="0" applyFont="1" applyBorder="1" applyAlignment="1">
      <alignment wrapText="1"/>
    </xf>
    <xf numFmtId="0" fontId="37" fillId="0" borderId="17" xfId="0" applyFont="1" applyBorder="1" applyAlignment="1">
      <alignment horizontal="left" vertical="center" wrapText="1"/>
    </xf>
    <xf numFmtId="0" fontId="38" fillId="0" borderId="96" xfId="0" applyFont="1" applyBorder="1"/>
    <xf numFmtId="0" fontId="37" fillId="0" borderId="41" xfId="0" applyFont="1" applyBorder="1" applyAlignment="1">
      <alignment horizontal="left" vertical="center" wrapText="1"/>
    </xf>
    <xf numFmtId="166" fontId="37" fillId="0" borderId="16" xfId="0" applyNumberFormat="1" applyFont="1" applyBorder="1" applyAlignment="1">
      <alignment horizontal="right" wrapText="1"/>
    </xf>
    <xf numFmtId="0" fontId="38" fillId="0" borderId="0" xfId="0" applyFont="1" applyAlignment="1">
      <alignment horizontal="left" vertical="center" wrapText="1"/>
    </xf>
    <xf numFmtId="0" fontId="38" fillId="0" borderId="0" xfId="0" applyFont="1" applyAlignment="1">
      <alignment horizontal="right" wrapText="1"/>
    </xf>
    <xf numFmtId="0" fontId="38" fillId="0" borderId="0" xfId="0" applyFont="1" applyAlignment="1">
      <alignment horizontal="left" wrapText="1"/>
    </xf>
    <xf numFmtId="0" fontId="37" fillId="0" borderId="0" xfId="0" applyFont="1" applyAlignment="1">
      <alignment horizontal="right" wrapText="1"/>
    </xf>
    <xf numFmtId="0" fontId="9" fillId="4" borderId="0" xfId="0" applyFont="1" applyFill="1"/>
    <xf numFmtId="0" fontId="23" fillId="4" borderId="91" xfId="0" applyFont="1" applyFill="1" applyBorder="1"/>
    <xf numFmtId="0" fontId="23" fillId="4" borderId="92" xfId="0" applyFont="1" applyFill="1" applyBorder="1"/>
    <xf numFmtId="0" fontId="23" fillId="4" borderId="93" xfId="0" applyFont="1" applyFill="1" applyBorder="1"/>
    <xf numFmtId="0" fontId="43" fillId="4" borderId="0" xfId="0" applyFont="1" applyFill="1" applyAlignment="1">
      <alignment wrapText="1"/>
    </xf>
    <xf numFmtId="3" fontId="10" fillId="0" borderId="10" xfId="0" applyNumberFormat="1" applyFont="1" applyBorder="1" applyAlignment="1">
      <alignment horizontal="center" vertical="center" wrapText="1"/>
    </xf>
    <xf numFmtId="3" fontId="9" fillId="0" borderId="10" xfId="0" applyNumberFormat="1" applyFont="1" applyBorder="1" applyAlignment="1">
      <alignment wrapText="1"/>
    </xf>
    <xf numFmtId="3" fontId="10" fillId="0" borderId="15" xfId="0" applyNumberFormat="1" applyFont="1" applyBorder="1" applyAlignment="1">
      <alignment wrapText="1"/>
    </xf>
    <xf numFmtId="3" fontId="9" fillId="0" borderId="0" xfId="0" applyNumberFormat="1" applyFont="1" applyAlignment="1">
      <alignment wrapText="1"/>
    </xf>
    <xf numFmtId="0" fontId="9" fillId="4" borderId="0" xfId="0" applyFont="1" applyFill="1" applyAlignment="1">
      <alignment wrapText="1"/>
    </xf>
    <xf numFmtId="0" fontId="9" fillId="4" borderId="100" xfId="0" applyFont="1" applyFill="1" applyBorder="1" applyAlignment="1">
      <alignment wrapText="1"/>
    </xf>
    <xf numFmtId="0" fontId="43" fillId="4" borderId="92" xfId="0" applyFont="1" applyFill="1" applyBorder="1" applyAlignment="1">
      <alignment wrapText="1"/>
    </xf>
    <xf numFmtId="0" fontId="9" fillId="4" borderId="101" xfId="0" applyFont="1" applyFill="1" applyBorder="1"/>
    <xf numFmtId="0" fontId="9" fillId="4" borderId="103" xfId="0" applyFont="1" applyFill="1" applyBorder="1"/>
    <xf numFmtId="0" fontId="10" fillId="0" borderId="27" xfId="3" applyFont="1" applyBorder="1" applyAlignment="1">
      <alignment horizontal="center"/>
    </xf>
    <xf numFmtId="0" fontId="10" fillId="0" borderId="28" xfId="3" applyFont="1" applyBorder="1" applyAlignment="1">
      <alignment wrapText="1"/>
    </xf>
    <xf numFmtId="3" fontId="10" fillId="0" borderId="28" xfId="2" applyNumberFormat="1" applyFont="1" applyBorder="1" applyAlignment="1">
      <alignment horizontal="center"/>
    </xf>
    <xf numFmtId="0" fontId="1" fillId="0" borderId="0" xfId="0" applyFont="1" applyAlignment="1">
      <alignment horizontal="right"/>
    </xf>
    <xf numFmtId="0" fontId="9" fillId="0" borderId="12" xfId="3" applyFont="1" applyBorder="1" applyAlignment="1">
      <alignment horizontal="center"/>
    </xf>
    <xf numFmtId="0" fontId="9" fillId="0" borderId="10" xfId="0" applyFont="1" applyBorder="1" applyAlignment="1">
      <alignment horizontal="left" wrapText="1"/>
    </xf>
    <xf numFmtId="3" fontId="9" fillId="0" borderId="10" xfId="2" applyNumberFormat="1" applyFont="1" applyBorder="1" applyAlignment="1">
      <alignment horizontal="right"/>
    </xf>
    <xf numFmtId="0" fontId="27" fillId="0" borderId="0" xfId="0" applyFont="1" applyAlignment="1">
      <alignment horizontal="left"/>
    </xf>
    <xf numFmtId="0" fontId="44" fillId="0" borderId="10" xfId="0" applyFont="1" applyBorder="1" applyAlignment="1">
      <alignment vertical="center" wrapText="1"/>
    </xf>
    <xf numFmtId="3" fontId="9" fillId="0" borderId="8" xfId="0" applyNumberFormat="1" applyFont="1" applyBorder="1"/>
    <xf numFmtId="0" fontId="10" fillId="0" borderId="10" xfId="0" applyFont="1" applyBorder="1" applyAlignment="1">
      <alignment wrapText="1"/>
    </xf>
    <xf numFmtId="0" fontId="10" fillId="0" borderId="12" xfId="0" applyFont="1" applyBorder="1" applyAlignment="1">
      <alignment horizontal="center"/>
    </xf>
    <xf numFmtId="0" fontId="9" fillId="0" borderId="10" xfId="0" applyFont="1" applyBorder="1" applyAlignment="1">
      <alignment wrapText="1"/>
    </xf>
    <xf numFmtId="3" fontId="9" fillId="0" borderId="10" xfId="0" applyNumberFormat="1" applyFont="1" applyBorder="1" applyAlignment="1">
      <alignment horizontal="right"/>
    </xf>
    <xf numFmtId="0" fontId="9" fillId="0" borderId="16" xfId="0" applyFont="1" applyBorder="1"/>
    <xf numFmtId="0" fontId="10" fillId="0" borderId="15" xfId="3" applyFont="1" applyBorder="1" applyAlignment="1">
      <alignment wrapText="1"/>
    </xf>
    <xf numFmtId="0" fontId="9" fillId="0" borderId="0" xfId="3" applyFont="1"/>
    <xf numFmtId="0" fontId="10" fillId="0" borderId="0" xfId="0" applyFont="1" applyAlignment="1">
      <alignment horizontal="left" wrapText="1"/>
    </xf>
    <xf numFmtId="0" fontId="9" fillId="0" borderId="0" xfId="0" applyFont="1" applyAlignment="1">
      <alignment wrapText="1"/>
    </xf>
    <xf numFmtId="0" fontId="10" fillId="0" borderId="0" xfId="0" applyFont="1" applyAlignment="1">
      <alignment wrapText="1"/>
    </xf>
    <xf numFmtId="0" fontId="10" fillId="0" borderId="0" xfId="3" applyFont="1" applyAlignment="1">
      <alignment wrapText="1"/>
    </xf>
    <xf numFmtId="0" fontId="10" fillId="0" borderId="0" xfId="0" applyFont="1" applyAlignment="1">
      <alignment horizontal="right"/>
    </xf>
    <xf numFmtId="0" fontId="11" fillId="0" borderId="0" xfId="3" applyFont="1" applyAlignment="1">
      <alignment wrapText="1"/>
    </xf>
    <xf numFmtId="0" fontId="11" fillId="0" borderId="0" xfId="0" applyFont="1" applyAlignment="1">
      <alignment wrapText="1"/>
    </xf>
    <xf numFmtId="0" fontId="9" fillId="0" borderId="0" xfId="3" applyFont="1" applyAlignment="1">
      <alignment wrapText="1"/>
    </xf>
    <xf numFmtId="0" fontId="12" fillId="0" borderId="0" xfId="3" applyFont="1" applyAlignment="1">
      <alignment wrapText="1"/>
    </xf>
    <xf numFmtId="0" fontId="10" fillId="0" borderId="0" xfId="3" applyFont="1"/>
    <xf numFmtId="0" fontId="9" fillId="0" borderId="0" xfId="3" applyFont="1" applyAlignment="1">
      <alignment horizontal="right"/>
    </xf>
    <xf numFmtId="37" fontId="9" fillId="0" borderId="0" xfId="0" applyNumberFormat="1" applyFont="1" applyAlignment="1">
      <alignment wrapText="1"/>
    </xf>
    <xf numFmtId="164" fontId="10" fillId="0" borderId="0" xfId="0" applyNumberFormat="1" applyFont="1"/>
    <xf numFmtId="164" fontId="3" fillId="0" borderId="0" xfId="0" applyNumberFormat="1" applyFont="1"/>
    <xf numFmtId="37" fontId="9" fillId="0" borderId="0" xfId="0" applyNumberFormat="1" applyFont="1" applyAlignment="1">
      <alignment horizontal="right"/>
    </xf>
    <xf numFmtId="37" fontId="10" fillId="0" borderId="0" xfId="0" applyNumberFormat="1" applyFont="1" applyAlignment="1">
      <alignment wrapText="1"/>
    </xf>
    <xf numFmtId="37" fontId="9" fillId="0" borderId="0" xfId="0" applyNumberFormat="1" applyFont="1"/>
    <xf numFmtId="0" fontId="13" fillId="0" borderId="0" xfId="0" applyFont="1"/>
    <xf numFmtId="0" fontId="14" fillId="0" borderId="0" xfId="0" applyFont="1" applyAlignment="1">
      <alignment wrapText="1"/>
    </xf>
    <xf numFmtId="164" fontId="14" fillId="0" borderId="0" xfId="0" applyNumberFormat="1" applyFont="1"/>
    <xf numFmtId="164" fontId="13" fillId="0" borderId="0" xfId="0" applyNumberFormat="1" applyFont="1"/>
    <xf numFmtId="0" fontId="1" fillId="0" borderId="0" xfId="0" applyFont="1" applyAlignment="1">
      <alignment wrapText="1"/>
    </xf>
    <xf numFmtId="164" fontId="1" fillId="0" borderId="0" xfId="0" applyNumberFormat="1" applyFont="1"/>
    <xf numFmtId="3" fontId="5" fillId="0" borderId="28" xfId="0" applyNumberFormat="1" applyFont="1" applyBorder="1" applyAlignment="1">
      <alignment horizontal="center"/>
    </xf>
    <xf numFmtId="3" fontId="5" fillId="0" borderId="29" xfId="0" applyNumberFormat="1" applyFont="1" applyBorder="1" applyAlignment="1">
      <alignment horizontal="center"/>
    </xf>
    <xf numFmtId="0" fontId="2" fillId="0" borderId="12" xfId="0" applyFont="1" applyBorder="1" applyAlignment="1">
      <alignment horizontal="right" vertical="center"/>
    </xf>
    <xf numFmtId="0" fontId="21" fillId="0" borderId="10" xfId="0" applyFont="1" applyBorder="1" applyAlignment="1">
      <alignment vertical="center" wrapText="1"/>
    </xf>
    <xf numFmtId="3" fontId="2" fillId="0" borderId="10" xfId="0" applyNumberFormat="1" applyFont="1" applyBorder="1" applyAlignment="1">
      <alignment vertical="center"/>
    </xf>
    <xf numFmtId="3" fontId="4" fillId="0" borderId="8" xfId="0" applyNumberFormat="1" applyFont="1" applyBorder="1" applyAlignment="1">
      <alignment vertical="center"/>
    </xf>
    <xf numFmtId="0" fontId="4" fillId="0" borderId="10" xfId="0" applyFont="1" applyBorder="1" applyAlignment="1">
      <alignment vertical="center" wrapText="1"/>
    </xf>
    <xf numFmtId="3" fontId="4" fillId="0" borderId="10" xfId="0" applyNumberFormat="1" applyFont="1" applyBorder="1" applyAlignment="1">
      <alignment horizontal="right" vertical="center"/>
    </xf>
    <xf numFmtId="0" fontId="4" fillId="0" borderId="16" xfId="0" applyFont="1" applyBorder="1" applyAlignment="1">
      <alignment horizontal="center"/>
    </xf>
    <xf numFmtId="0" fontId="5" fillId="0" borderId="15" xfId="0" applyFont="1" applyBorder="1"/>
    <xf numFmtId="3" fontId="5" fillId="0" borderId="15" xfId="0" applyNumberFormat="1" applyFont="1" applyBorder="1" applyAlignment="1">
      <alignment horizontal="right"/>
    </xf>
    <xf numFmtId="3" fontId="5" fillId="0" borderId="13" xfId="0" applyNumberFormat="1" applyFont="1" applyBorder="1" applyAlignment="1">
      <alignment horizontal="right"/>
    </xf>
    <xf numFmtId="164" fontId="10" fillId="0" borderId="28" xfId="4" applyNumberFormat="1" applyFont="1" applyBorder="1" applyAlignment="1">
      <alignment horizontal="left"/>
    </xf>
    <xf numFmtId="0" fontId="1" fillId="0" borderId="29" xfId="0" applyFont="1" applyBorder="1"/>
    <xf numFmtId="164" fontId="41" fillId="0" borderId="10" xfId="4" applyNumberFormat="1" applyFont="1" applyBorder="1" applyAlignment="1">
      <alignment horizontal="left" wrapText="1"/>
    </xf>
    <xf numFmtId="3" fontId="9" fillId="0" borderId="10" xfId="4" applyNumberFormat="1" applyFont="1" applyBorder="1" applyAlignment="1">
      <alignment horizontal="centerContinuous"/>
    </xf>
    <xf numFmtId="3" fontId="41" fillId="0" borderId="10" xfId="0" applyNumberFormat="1" applyFont="1" applyBorder="1"/>
    <xf numFmtId="0" fontId="9" fillId="0" borderId="10" xfId="0" applyFont="1" applyBorder="1" applyAlignment="1">
      <alignment horizontal="left"/>
    </xf>
    <xf numFmtId="0" fontId="1" fillId="0" borderId="10" xfId="0" applyFont="1" applyBorder="1"/>
    <xf numFmtId="3" fontId="35" fillId="0" borderId="0" xfId="0" applyNumberFormat="1" applyFont="1"/>
    <xf numFmtId="0" fontId="10" fillId="0" borderId="0" xfId="4" applyFont="1"/>
    <xf numFmtId="0" fontId="9" fillId="4" borderId="0" xfId="0" applyFont="1" applyFill="1" applyBorder="1" applyAlignment="1">
      <alignment wrapText="1"/>
    </xf>
    <xf numFmtId="9" fontId="33" fillId="0" borderId="8" xfId="0" applyNumberFormat="1" applyFont="1" applyBorder="1"/>
    <xf numFmtId="0" fontId="33" fillId="0" borderId="51" xfId="0" applyFont="1" applyBorder="1" applyAlignment="1">
      <alignment horizontal="right" vertical="center" wrapText="1"/>
    </xf>
    <xf numFmtId="0" fontId="33" fillId="0" borderId="65" xfId="0" applyFont="1" applyBorder="1" applyAlignment="1">
      <alignment horizontal="right" vertical="center" wrapText="1"/>
    </xf>
    <xf numFmtId="166" fontId="33" fillId="0" borderId="10" xfId="0" applyNumberFormat="1" applyFont="1" applyBorder="1" applyAlignment="1">
      <alignment vertical="center" wrapText="1"/>
    </xf>
    <xf numFmtId="0" fontId="23" fillId="0" borderId="21" xfId="0" applyFont="1" applyBorder="1"/>
    <xf numFmtId="166" fontId="33" fillId="0" borderId="21" xfId="0" applyNumberFormat="1" applyFont="1" applyBorder="1" applyAlignment="1">
      <alignment vertical="center" wrapText="1"/>
    </xf>
    <xf numFmtId="166" fontId="33" fillId="0" borderId="26" xfId="0" applyNumberFormat="1" applyFont="1" applyBorder="1" applyAlignment="1">
      <alignment vertical="center" wrapText="1"/>
    </xf>
    <xf numFmtId="166" fontId="33" fillId="0" borderId="49" xfId="0" applyNumberFormat="1" applyFont="1" applyBorder="1" applyAlignment="1">
      <alignment vertical="center" wrapText="1"/>
    </xf>
    <xf numFmtId="166" fontId="23" fillId="0" borderId="28" xfId="0" applyNumberFormat="1" applyFont="1" applyBorder="1"/>
    <xf numFmtId="166" fontId="38" fillId="0" borderId="11" xfId="0" applyNumberFormat="1" applyFont="1" applyBorder="1" applyAlignment="1">
      <alignment wrapText="1"/>
    </xf>
    <xf numFmtId="166" fontId="38" fillId="0" borderId="22" xfId="0" applyNumberFormat="1" applyFont="1" applyBorder="1" applyAlignment="1">
      <alignment wrapText="1"/>
    </xf>
    <xf numFmtId="166" fontId="38" fillId="5" borderId="11" xfId="0" applyNumberFormat="1" applyFont="1" applyFill="1" applyBorder="1"/>
    <xf numFmtId="0" fontId="38" fillId="0" borderId="2" xfId="0" applyFont="1" applyBorder="1" applyAlignment="1">
      <alignment horizontal="center" vertical="center" wrapText="1"/>
    </xf>
    <xf numFmtId="0" fontId="38" fillId="0" borderId="3" xfId="0" applyFont="1" applyBorder="1" applyAlignment="1">
      <alignment horizontal="center" vertical="center" wrapText="1"/>
    </xf>
    <xf numFmtId="166" fontId="38" fillId="0" borderId="3" xfId="0" applyNumberFormat="1" applyFont="1" applyBorder="1" applyAlignment="1">
      <alignment horizontal="center" vertical="center" wrapText="1"/>
    </xf>
    <xf numFmtId="166" fontId="38" fillId="0" borderId="6" xfId="0" applyNumberFormat="1" applyFont="1" applyBorder="1" applyAlignment="1">
      <alignment horizontal="center" vertical="center" wrapText="1"/>
    </xf>
    <xf numFmtId="166" fontId="38" fillId="0" borderId="27" xfId="0" applyNumberFormat="1" applyFont="1" applyBorder="1"/>
    <xf numFmtId="166" fontId="38" fillId="0" borderId="28" xfId="0" applyNumberFormat="1" applyFont="1" applyBorder="1" applyAlignment="1">
      <alignment wrapText="1"/>
    </xf>
    <xf numFmtId="166" fontId="38" fillId="0" borderId="45" xfId="0" applyNumberFormat="1" applyFont="1" applyBorder="1" applyAlignment="1">
      <alignment wrapText="1"/>
    </xf>
    <xf numFmtId="166" fontId="38" fillId="0" borderId="35" xfId="0" applyNumberFormat="1" applyFont="1" applyBorder="1"/>
    <xf numFmtId="166" fontId="37" fillId="5" borderId="12" xfId="0" applyNumberFormat="1" applyFont="1" applyFill="1" applyBorder="1"/>
    <xf numFmtId="166" fontId="37" fillId="5" borderId="10" xfId="0" applyNumberFormat="1" applyFont="1" applyFill="1" applyBorder="1"/>
    <xf numFmtId="166" fontId="37" fillId="5" borderId="11" xfId="0" applyNumberFormat="1" applyFont="1" applyFill="1" applyBorder="1"/>
    <xf numFmtId="166" fontId="37" fillId="0" borderId="15" xfId="0" applyNumberFormat="1" applyFont="1" applyBorder="1"/>
    <xf numFmtId="166" fontId="37" fillId="5" borderId="16" xfId="0" applyNumberFormat="1" applyFont="1" applyFill="1" applyBorder="1"/>
    <xf numFmtId="166" fontId="37" fillId="5" borderId="15" xfId="0" applyNumberFormat="1" applyFont="1" applyFill="1" applyBorder="1"/>
    <xf numFmtId="166" fontId="37" fillId="5" borderId="30" xfId="0" applyNumberFormat="1" applyFont="1" applyFill="1" applyBorder="1"/>
    <xf numFmtId="9" fontId="34" fillId="0" borderId="13" xfId="0" applyNumberFormat="1" applyFont="1" applyBorder="1" applyAlignment="1">
      <alignment vertical="center"/>
    </xf>
    <xf numFmtId="9" fontId="34" fillId="0" borderId="8" xfId="0" applyNumberFormat="1" applyFont="1" applyBorder="1"/>
    <xf numFmtId="9" fontId="22" fillId="0" borderId="8" xfId="0" applyNumberFormat="1" applyFont="1" applyBorder="1"/>
    <xf numFmtId="9" fontId="38" fillId="0" borderId="8" xfId="0" applyNumberFormat="1" applyFont="1" applyBorder="1"/>
    <xf numFmtId="9" fontId="37" fillId="0" borderId="8" xfId="0" applyNumberFormat="1" applyFont="1" applyBorder="1"/>
    <xf numFmtId="9" fontId="37" fillId="0" borderId="13" xfId="0" applyNumberFormat="1" applyFont="1" applyBorder="1"/>
    <xf numFmtId="9" fontId="38" fillId="5" borderId="8" xfId="0" applyNumberFormat="1" applyFont="1" applyFill="1" applyBorder="1"/>
    <xf numFmtId="9" fontId="37" fillId="5" borderId="8" xfId="0" applyNumberFormat="1" applyFont="1" applyFill="1" applyBorder="1"/>
    <xf numFmtId="9" fontId="37" fillId="5" borderId="13" xfId="0" applyNumberFormat="1" applyFont="1" applyFill="1" applyBorder="1"/>
    <xf numFmtId="166" fontId="37" fillId="0" borderId="15" xfId="0" applyNumberFormat="1" applyFont="1" applyBorder="1" applyAlignment="1">
      <alignment wrapText="1"/>
    </xf>
    <xf numFmtId="166" fontId="37" fillId="0" borderId="30" xfId="0" applyNumberFormat="1" applyFont="1" applyBorder="1" applyAlignment="1">
      <alignment wrapText="1"/>
    </xf>
    <xf numFmtId="166" fontId="37" fillId="5" borderId="15" xfId="0" applyNumberFormat="1" applyFont="1" applyFill="1" applyBorder="1" applyAlignment="1">
      <alignment wrapText="1"/>
    </xf>
    <xf numFmtId="166" fontId="37" fillId="0" borderId="10" xfId="0" applyNumberFormat="1" applyFont="1" applyBorder="1" applyAlignment="1">
      <alignment wrapText="1"/>
    </xf>
    <xf numFmtId="166" fontId="37" fillId="0" borderId="11" xfId="0" applyNumberFormat="1" applyFont="1" applyBorder="1" applyAlignment="1">
      <alignment wrapText="1"/>
    </xf>
    <xf numFmtId="166" fontId="37" fillId="5" borderId="9" xfId="0" applyNumberFormat="1" applyFont="1" applyFill="1" applyBorder="1"/>
    <xf numFmtId="166" fontId="37" fillId="5" borderId="10" xfId="0" applyNumberFormat="1" applyFont="1" applyFill="1" applyBorder="1" applyAlignment="1">
      <alignment wrapText="1"/>
    </xf>
    <xf numFmtId="9" fontId="38" fillId="0" borderId="29" xfId="0" applyNumberFormat="1" applyFont="1" applyBorder="1"/>
    <xf numFmtId="9" fontId="38" fillId="0" borderId="11" xfId="0" applyNumberFormat="1" applyFont="1" applyBorder="1"/>
    <xf numFmtId="9" fontId="37" fillId="0" borderId="11" xfId="0" applyNumberFormat="1" applyFont="1" applyBorder="1"/>
    <xf numFmtId="9" fontId="37" fillId="0" borderId="30" xfId="0" applyNumberFormat="1" applyFont="1" applyBorder="1"/>
    <xf numFmtId="166" fontId="38" fillId="0" borderId="4" xfId="0" applyNumberFormat="1" applyFont="1" applyBorder="1" applyAlignment="1">
      <alignment horizontal="center" vertical="center" wrapText="1"/>
    </xf>
    <xf numFmtId="0" fontId="23" fillId="6" borderId="0" xfId="0" applyFont="1" applyFill="1" applyAlignment="1">
      <alignment horizontal="center"/>
    </xf>
    <xf numFmtId="0" fontId="23" fillId="6" borderId="0" xfId="0" applyFont="1" applyFill="1"/>
    <xf numFmtId="0" fontId="23" fillId="6" borderId="0" xfId="0" applyFont="1" applyFill="1" applyBorder="1" applyAlignment="1">
      <alignment horizontal="center"/>
    </xf>
    <xf numFmtId="0" fontId="23" fillId="6" borderId="98" xfId="0" applyFont="1" applyFill="1" applyBorder="1"/>
    <xf numFmtId="3" fontId="9" fillId="0" borderId="28" xfId="4" applyNumberFormat="1" applyFont="1" applyBorder="1" applyAlignment="1">
      <alignment horizontal="center"/>
    </xf>
    <xf numFmtId="0" fontId="38" fillId="0" borderId="95" xfId="0" applyFont="1" applyFill="1" applyBorder="1" applyAlignment="1">
      <alignment wrapText="1"/>
    </xf>
    <xf numFmtId="166" fontId="38" fillId="0" borderId="11" xfId="0" applyNumberFormat="1" applyFont="1" applyFill="1" applyBorder="1" applyAlignment="1">
      <alignment wrapText="1"/>
    </xf>
    <xf numFmtId="166" fontId="38" fillId="0" borderId="11" xfId="0" applyNumberFormat="1" applyFont="1" applyFill="1" applyBorder="1"/>
    <xf numFmtId="0" fontId="10" fillId="0" borderId="45" xfId="0" applyFont="1" applyBorder="1" applyAlignment="1">
      <alignment horizontal="center"/>
    </xf>
    <xf numFmtId="3" fontId="9" fillId="0" borderId="11" xfId="2" applyNumberFormat="1" applyFont="1" applyBorder="1" applyAlignment="1">
      <alignment horizontal="right"/>
    </xf>
    <xf numFmtId="0" fontId="9" fillId="0" borderId="11" xfId="0" applyFont="1" applyBorder="1"/>
    <xf numFmtId="3" fontId="9" fillId="0" borderId="11" xfId="0" applyNumberFormat="1" applyFont="1" applyBorder="1"/>
    <xf numFmtId="3" fontId="10" fillId="0" borderId="11" xfId="0" applyNumberFormat="1" applyFont="1" applyBorder="1"/>
    <xf numFmtId="3" fontId="9" fillId="0" borderId="11" xfId="0" applyNumberFormat="1" applyFont="1" applyBorder="1" applyAlignment="1">
      <alignment horizontal="right"/>
    </xf>
    <xf numFmtId="3" fontId="10" fillId="0" borderId="30" xfId="0" applyNumberFormat="1" applyFont="1" applyBorder="1"/>
    <xf numFmtId="3" fontId="23" fillId="6" borderId="0" xfId="0" applyNumberFormat="1" applyFont="1" applyFill="1"/>
    <xf numFmtId="3" fontId="23" fillId="4" borderId="92" xfId="0" applyNumberFormat="1" applyFont="1" applyFill="1" applyBorder="1"/>
    <xf numFmtId="3" fontId="1" fillId="0" borderId="29" xfId="0" applyNumberFormat="1" applyFont="1" applyBorder="1"/>
    <xf numFmtId="0" fontId="23" fillId="0" borderId="91" xfId="0" applyFont="1" applyBorder="1" applyAlignment="1">
      <alignment horizontal="center"/>
    </xf>
    <xf numFmtId="0" fontId="23" fillId="0" borderId="92" xfId="0" applyFont="1" applyBorder="1" applyAlignment="1">
      <alignment horizontal="center"/>
    </xf>
    <xf numFmtId="0" fontId="23" fillId="0" borderId="93" xfId="0" applyFont="1" applyBorder="1" applyAlignment="1">
      <alignment horizontal="center"/>
    </xf>
    <xf numFmtId="0" fontId="9" fillId="6" borderId="91" xfId="0" applyFont="1" applyFill="1" applyBorder="1" applyAlignment="1">
      <alignment horizontal="center"/>
    </xf>
    <xf numFmtId="0" fontId="9" fillId="6" borderId="92" xfId="0" applyFont="1" applyFill="1" applyBorder="1" applyAlignment="1">
      <alignment horizontal="center"/>
    </xf>
    <xf numFmtId="0" fontId="9" fillId="6" borderId="93" xfId="0" applyFont="1" applyFill="1" applyBorder="1" applyAlignment="1">
      <alignment horizontal="center"/>
    </xf>
    <xf numFmtId="0" fontId="23" fillId="6" borderId="91" xfId="0" applyFont="1" applyFill="1" applyBorder="1" applyAlignment="1">
      <alignment horizontal="center"/>
    </xf>
    <xf numFmtId="0" fontId="23" fillId="6" borderId="92" xfId="0" applyFont="1" applyFill="1" applyBorder="1" applyAlignment="1">
      <alignment horizontal="center"/>
    </xf>
    <xf numFmtId="0" fontId="23" fillId="6" borderId="93" xfId="0" applyFont="1" applyFill="1" applyBorder="1" applyAlignment="1">
      <alignment horizontal="center"/>
    </xf>
    <xf numFmtId="0" fontId="43" fillId="0" borderId="91" xfId="0" applyFont="1" applyBorder="1" applyAlignment="1">
      <alignment horizontal="center"/>
    </xf>
    <xf numFmtId="0" fontId="43" fillId="0" borderId="92" xfId="0" applyFont="1" applyBorder="1" applyAlignment="1">
      <alignment horizontal="center"/>
    </xf>
    <xf numFmtId="0" fontId="43" fillId="0" borderId="93" xfId="0" applyFont="1" applyBorder="1" applyAlignment="1">
      <alignment horizontal="center"/>
    </xf>
    <xf numFmtId="0" fontId="23" fillId="0" borderId="0" xfId="0" applyFont="1" applyAlignment="1">
      <alignment horizontal="center" wrapText="1"/>
    </xf>
    <xf numFmtId="0" fontId="9" fillId="0" borderId="0" xfId="0" applyFont="1" applyAlignment="1">
      <alignment horizontal="right"/>
    </xf>
    <xf numFmtId="0" fontId="43" fillId="4" borderId="98" xfId="0" applyFont="1" applyFill="1" applyBorder="1" applyAlignment="1">
      <alignment horizontal="center"/>
    </xf>
    <xf numFmtId="0" fontId="43" fillId="4" borderId="0" xfId="0" applyFont="1" applyFill="1" applyAlignment="1">
      <alignment horizontal="center"/>
    </xf>
    <xf numFmtId="0" fontId="23" fillId="4" borderId="91" xfId="0" applyFont="1" applyFill="1" applyBorder="1" applyAlignment="1">
      <alignment horizontal="center"/>
    </xf>
    <xf numFmtId="0" fontId="23" fillId="4" borderId="92" xfId="0" applyFont="1" applyFill="1" applyBorder="1" applyAlignment="1">
      <alignment horizontal="center"/>
    </xf>
    <xf numFmtId="0" fontId="23" fillId="4" borderId="93" xfId="0" applyFont="1" applyFill="1" applyBorder="1" applyAlignment="1">
      <alignment horizontal="center"/>
    </xf>
    <xf numFmtId="0" fontId="9" fillId="4" borderId="0" xfId="0" applyFont="1" applyFill="1" applyAlignment="1">
      <alignment horizontal="right"/>
    </xf>
    <xf numFmtId="0" fontId="9" fillId="6" borderId="98" xfId="0" applyFont="1" applyFill="1" applyBorder="1" applyAlignment="1">
      <alignment horizontal="center"/>
    </xf>
    <xf numFmtId="0" fontId="9" fillId="6" borderId="0" xfId="0" applyFont="1" applyFill="1" applyAlignment="1">
      <alignment horizontal="center"/>
    </xf>
    <xf numFmtId="0" fontId="23" fillId="6" borderId="98" xfId="0" applyFont="1" applyFill="1" applyBorder="1" applyAlignment="1">
      <alignment horizontal="center"/>
    </xf>
    <xf numFmtId="0" fontId="23" fillId="6" borderId="0" xfId="0" applyFont="1" applyFill="1" applyAlignment="1">
      <alignment horizontal="center"/>
    </xf>
    <xf numFmtId="3" fontId="37" fillId="5" borderId="46" xfId="0" applyNumberFormat="1" applyFont="1" applyFill="1" applyBorder="1" applyAlignment="1">
      <alignment horizontal="center" vertical="center"/>
    </xf>
    <xf numFmtId="3" fontId="37" fillId="5" borderId="28" xfId="0" applyNumberFormat="1" applyFont="1" applyFill="1" applyBorder="1" applyAlignment="1">
      <alignment horizontal="center" vertical="center"/>
    </xf>
    <xf numFmtId="3" fontId="37" fillId="5" borderId="45" xfId="0" applyNumberFormat="1" applyFont="1" applyFill="1" applyBorder="1" applyAlignment="1">
      <alignment horizontal="center" vertical="center"/>
    </xf>
    <xf numFmtId="3" fontId="37" fillId="5" borderId="29" xfId="0" applyNumberFormat="1" applyFont="1" applyFill="1" applyBorder="1" applyAlignment="1">
      <alignment horizontal="center" vertical="center"/>
    </xf>
    <xf numFmtId="3" fontId="37" fillId="5" borderId="9" xfId="0" applyNumberFormat="1" applyFont="1" applyFill="1" applyBorder="1" applyAlignment="1">
      <alignment horizontal="center" vertical="center"/>
    </xf>
    <xf numFmtId="3" fontId="37" fillId="5" borderId="10" xfId="0" applyNumberFormat="1" applyFont="1" applyFill="1" applyBorder="1" applyAlignment="1">
      <alignment horizontal="center" vertical="center"/>
    </xf>
    <xf numFmtId="3" fontId="37" fillId="5" borderId="11" xfId="0" applyNumberFormat="1" applyFont="1" applyFill="1" applyBorder="1" applyAlignment="1">
      <alignment horizontal="center" vertical="center"/>
    </xf>
    <xf numFmtId="3" fontId="37" fillId="5" borderId="8" xfId="0" applyNumberFormat="1" applyFont="1" applyFill="1" applyBorder="1" applyAlignment="1">
      <alignment horizontal="center" vertical="center"/>
    </xf>
    <xf numFmtId="0" fontId="37" fillId="0" borderId="94" xfId="0" applyFont="1" applyBorder="1" applyAlignment="1">
      <alignment horizontal="center" vertical="center" wrapText="1"/>
    </xf>
    <xf numFmtId="0" fontId="37" fillId="0" borderId="95" xfId="0" applyFont="1" applyBorder="1" applyAlignment="1">
      <alignment horizontal="center" vertical="center" wrapText="1"/>
    </xf>
    <xf numFmtId="0" fontId="37" fillId="0" borderId="17" xfId="0" applyFont="1" applyBorder="1" applyAlignment="1">
      <alignment horizontal="center" vertical="center" wrapText="1"/>
    </xf>
    <xf numFmtId="3" fontId="37" fillId="0" borderId="46" xfId="0" applyNumberFormat="1" applyFont="1" applyBorder="1" applyAlignment="1">
      <alignment horizontal="center" vertical="center" wrapText="1"/>
    </xf>
    <xf numFmtId="3" fontId="37" fillId="0" borderId="28" xfId="0" applyNumberFormat="1" applyFont="1" applyBorder="1" applyAlignment="1">
      <alignment horizontal="center" vertical="center" wrapText="1"/>
    </xf>
    <xf numFmtId="3" fontId="37" fillId="0" borderId="45" xfId="0" applyNumberFormat="1" applyFont="1" applyBorder="1" applyAlignment="1">
      <alignment horizontal="center" vertical="center" wrapText="1"/>
    </xf>
    <xf numFmtId="3" fontId="37" fillId="0" borderId="9" xfId="0" applyNumberFormat="1" applyFont="1" applyBorder="1" applyAlignment="1">
      <alignment horizontal="center" vertical="center" wrapText="1"/>
    </xf>
    <xf numFmtId="3" fontId="37" fillId="0" borderId="10" xfId="0" applyNumberFormat="1" applyFont="1" applyBorder="1" applyAlignment="1">
      <alignment horizontal="center" vertical="center" wrapText="1"/>
    </xf>
    <xf numFmtId="3" fontId="37" fillId="0" borderId="11" xfId="0" applyNumberFormat="1" applyFont="1" applyBorder="1" applyAlignment="1">
      <alignment horizontal="center" vertical="center" wrapText="1"/>
    </xf>
    <xf numFmtId="3" fontId="37" fillId="0" borderId="27" xfId="0" applyNumberFormat="1" applyFont="1" applyBorder="1" applyAlignment="1">
      <alignment horizontal="center" vertical="center" wrapText="1"/>
    </xf>
    <xf numFmtId="3" fontId="37" fillId="0" borderId="29" xfId="0" applyNumberFormat="1" applyFont="1" applyBorder="1" applyAlignment="1">
      <alignment horizontal="center" vertical="center" wrapText="1"/>
    </xf>
    <xf numFmtId="3" fontId="37" fillId="0" borderId="12" xfId="0" applyNumberFormat="1" applyFont="1" applyBorder="1" applyAlignment="1">
      <alignment horizontal="center" vertical="center" wrapText="1"/>
    </xf>
    <xf numFmtId="3" fontId="37" fillId="0" borderId="8" xfId="0" applyNumberFormat="1" applyFont="1" applyBorder="1" applyAlignment="1">
      <alignment horizontal="center" vertical="center" wrapText="1"/>
    </xf>
    <xf numFmtId="1" fontId="19" fillId="0" borderId="0" xfId="0" applyNumberFormat="1" applyFont="1" applyBorder="1" applyAlignment="1">
      <alignment horizontal="center" wrapText="1"/>
    </xf>
    <xf numFmtId="1" fontId="19" fillId="0" borderId="27" xfId="0" applyNumberFormat="1" applyFont="1" applyFill="1" applyBorder="1" applyAlignment="1">
      <alignment horizontal="center" wrapText="1"/>
    </xf>
    <xf numFmtId="1" fontId="19" fillId="0" borderId="28" xfId="0" applyNumberFormat="1" applyFont="1" applyFill="1" applyBorder="1" applyAlignment="1">
      <alignment horizontal="center" wrapText="1"/>
    </xf>
    <xf numFmtId="1" fontId="19" fillId="0" borderId="45" xfId="0" applyNumberFormat="1" applyFont="1" applyFill="1" applyBorder="1" applyAlignment="1">
      <alignment horizontal="center" wrapText="1"/>
    </xf>
    <xf numFmtId="166" fontId="19" fillId="0" borderId="27" xfId="0" applyNumberFormat="1" applyFont="1" applyFill="1" applyBorder="1" applyAlignment="1">
      <alignment horizontal="center" wrapText="1"/>
    </xf>
    <xf numFmtId="166" fontId="19" fillId="0" borderId="28" xfId="0" applyNumberFormat="1" applyFont="1" applyFill="1" applyBorder="1" applyAlignment="1">
      <alignment horizontal="center" wrapText="1"/>
    </xf>
    <xf numFmtId="166" fontId="19" fillId="0" borderId="29" xfId="0" applyNumberFormat="1" applyFont="1" applyFill="1" applyBorder="1" applyAlignment="1">
      <alignment horizontal="center" wrapText="1"/>
    </xf>
    <xf numFmtId="166" fontId="19" fillId="0" borderId="46" xfId="0" applyNumberFormat="1" applyFont="1" applyFill="1" applyBorder="1" applyAlignment="1">
      <alignment horizontal="center" wrapText="1"/>
    </xf>
    <xf numFmtId="166" fontId="19" fillId="0" borderId="45" xfId="0" applyNumberFormat="1" applyFont="1" applyFill="1" applyBorder="1" applyAlignment="1">
      <alignment horizontal="center" wrapText="1"/>
    </xf>
    <xf numFmtId="166" fontId="19" fillId="0" borderId="12" xfId="0" applyNumberFormat="1" applyFont="1" applyFill="1" applyBorder="1" applyAlignment="1">
      <alignment horizontal="center" wrapText="1"/>
    </xf>
    <xf numFmtId="166" fontId="19" fillId="0" borderId="10" xfId="0" applyNumberFormat="1" applyFont="1" applyFill="1" applyBorder="1" applyAlignment="1">
      <alignment horizontal="center" wrapText="1"/>
    </xf>
    <xf numFmtId="166" fontId="19" fillId="0" borderId="11" xfId="0" applyNumberFormat="1" applyFont="1" applyFill="1" applyBorder="1" applyAlignment="1">
      <alignment horizontal="center" wrapText="1"/>
    </xf>
    <xf numFmtId="1" fontId="31" fillId="0" borderId="0" xfId="0" applyNumberFormat="1" applyFont="1" applyBorder="1" applyAlignment="1">
      <alignment horizontal="center" wrapText="1"/>
    </xf>
    <xf numFmtId="166" fontId="19" fillId="0" borderId="8" xfId="0" applyNumberFormat="1" applyFont="1" applyFill="1" applyBorder="1" applyAlignment="1">
      <alignment horizontal="center" wrapText="1"/>
    </xf>
    <xf numFmtId="166" fontId="19" fillId="0" borderId="9" xfId="0" applyNumberFormat="1" applyFont="1" applyFill="1" applyBorder="1" applyAlignment="1">
      <alignment horizontal="center" wrapText="1"/>
    </xf>
    <xf numFmtId="166" fontId="19" fillId="0" borderId="17" xfId="0" applyNumberFormat="1" applyFont="1" applyFill="1" applyBorder="1" applyAlignment="1">
      <alignment horizontal="center" wrapText="1"/>
    </xf>
    <xf numFmtId="166" fontId="19" fillId="0" borderId="22" xfId="0" applyNumberFormat="1" applyFont="1" applyFill="1" applyBorder="1" applyAlignment="1">
      <alignment horizontal="center" wrapText="1"/>
    </xf>
    <xf numFmtId="166" fontId="19" fillId="0" borderId="18" xfId="0" applyNumberFormat="1" applyFont="1" applyFill="1" applyBorder="1" applyAlignment="1">
      <alignment horizontal="center" wrapText="1"/>
    </xf>
    <xf numFmtId="3" fontId="20" fillId="0" borderId="23" xfId="0" applyNumberFormat="1" applyFont="1" applyFill="1" applyBorder="1" applyAlignment="1">
      <alignment horizontal="center" vertical="center" textRotation="90" wrapText="1"/>
    </xf>
    <xf numFmtId="3" fontId="20" fillId="0" borderId="24" xfId="0" applyNumberFormat="1" applyFont="1" applyFill="1" applyBorder="1" applyAlignment="1">
      <alignment horizontal="center" vertical="center" textRotation="90" wrapText="1"/>
    </xf>
    <xf numFmtId="3" fontId="20" fillId="0" borderId="7" xfId="0" applyNumberFormat="1" applyFont="1" applyFill="1" applyBorder="1" applyAlignment="1">
      <alignment horizontal="center" vertical="center" textRotation="90" wrapText="1"/>
    </xf>
    <xf numFmtId="3" fontId="20" fillId="0" borderId="23" xfId="0" applyNumberFormat="1" applyFont="1" applyFill="1" applyBorder="1" applyAlignment="1">
      <alignment horizontal="center" vertical="center" textRotation="90"/>
    </xf>
    <xf numFmtId="3" fontId="20" fillId="0" borderId="24" xfId="0" applyNumberFormat="1" applyFont="1" applyFill="1" applyBorder="1" applyAlignment="1">
      <alignment horizontal="center" vertical="center" textRotation="90"/>
    </xf>
    <xf numFmtId="3" fontId="20" fillId="0" borderId="7" xfId="0" applyNumberFormat="1" applyFont="1" applyFill="1" applyBorder="1" applyAlignment="1">
      <alignment horizontal="center" vertical="center" textRotation="90"/>
    </xf>
    <xf numFmtId="166" fontId="19" fillId="0" borderId="44" xfId="0" applyNumberFormat="1" applyFont="1" applyFill="1" applyBorder="1" applyAlignment="1">
      <alignment horizontal="center" wrapText="1"/>
    </xf>
    <xf numFmtId="166" fontId="19" fillId="0" borderId="42" xfId="0" applyNumberFormat="1" applyFont="1" applyFill="1" applyBorder="1" applyAlignment="1">
      <alignment horizontal="center" wrapText="1"/>
    </xf>
    <xf numFmtId="166" fontId="19" fillId="0" borderId="47" xfId="0" applyNumberFormat="1" applyFont="1" applyFill="1" applyBorder="1" applyAlignment="1">
      <alignment horizontal="center" wrapText="1"/>
    </xf>
    <xf numFmtId="166" fontId="19" fillId="0" borderId="31" xfId="0" applyNumberFormat="1" applyFont="1" applyFill="1" applyBorder="1" applyAlignment="1">
      <alignment horizontal="center" wrapText="1"/>
    </xf>
    <xf numFmtId="166" fontId="19" fillId="0" borderId="32" xfId="0" applyNumberFormat="1" applyFont="1" applyFill="1" applyBorder="1" applyAlignment="1">
      <alignment horizontal="center" wrapText="1"/>
    </xf>
    <xf numFmtId="166" fontId="19" fillId="0" borderId="33" xfId="0" applyNumberFormat="1" applyFont="1" applyFill="1" applyBorder="1" applyAlignment="1">
      <alignment horizontal="center" wrapText="1"/>
    </xf>
    <xf numFmtId="3" fontId="20" fillId="0" borderId="25" xfId="0" applyNumberFormat="1" applyFont="1" applyFill="1" applyBorder="1" applyAlignment="1">
      <alignment horizontal="center"/>
    </xf>
    <xf numFmtId="1" fontId="20" fillId="0" borderId="23" xfId="0" applyNumberFormat="1" applyFont="1" applyFill="1" applyBorder="1" applyAlignment="1">
      <alignment horizontal="center" vertical="center" textRotation="90" wrapText="1"/>
    </xf>
    <xf numFmtId="1" fontId="20" fillId="0" borderId="24" xfId="0" applyNumberFormat="1" applyFont="1" applyFill="1" applyBorder="1" applyAlignment="1">
      <alignment horizontal="center" vertical="center" textRotation="90" wrapText="1"/>
    </xf>
    <xf numFmtId="1" fontId="20" fillId="0" borderId="7" xfId="0" applyNumberFormat="1" applyFont="1" applyFill="1" applyBorder="1" applyAlignment="1">
      <alignment horizontal="center" vertical="center" textRotation="90" wrapText="1"/>
    </xf>
    <xf numFmtId="1" fontId="20" fillId="0" borderId="25" xfId="0" applyNumberFormat="1" applyFont="1" applyFill="1" applyBorder="1" applyAlignment="1">
      <alignment horizontal="center"/>
    </xf>
    <xf numFmtId="49" fontId="20" fillId="0" borderId="59" xfId="0" applyNumberFormat="1" applyFont="1" applyFill="1" applyBorder="1" applyAlignment="1">
      <alignment horizontal="center" vertical="center" wrapText="1"/>
    </xf>
    <xf numFmtId="49" fontId="20" fillId="0" borderId="22" xfId="0" applyNumberFormat="1" applyFont="1" applyFill="1" applyBorder="1" applyAlignment="1">
      <alignment horizontal="center" vertical="center" wrapText="1"/>
    </xf>
    <xf numFmtId="49" fontId="20" fillId="0" borderId="17" xfId="0" applyNumberFormat="1" applyFont="1" applyFill="1" applyBorder="1" applyAlignment="1">
      <alignment horizontal="center" vertical="center" wrapText="1"/>
    </xf>
    <xf numFmtId="49" fontId="20" fillId="0" borderId="60" xfId="0" applyNumberFormat="1" applyFont="1" applyFill="1" applyBorder="1" applyAlignment="1">
      <alignment horizontal="center" vertical="center" wrapText="1"/>
    </xf>
    <xf numFmtId="49" fontId="20" fillId="2" borderId="59" xfId="0" applyNumberFormat="1" applyFont="1" applyFill="1" applyBorder="1" applyAlignment="1">
      <alignment horizontal="center" vertical="center" wrapText="1"/>
    </xf>
    <xf numFmtId="49" fontId="20" fillId="2" borderId="22" xfId="0" applyNumberFormat="1" applyFont="1" applyFill="1" applyBorder="1" applyAlignment="1">
      <alignment horizontal="center" vertical="center" wrapText="1"/>
    </xf>
    <xf numFmtId="49" fontId="20" fillId="2" borderId="60" xfId="0" applyNumberFormat="1" applyFont="1" applyFill="1" applyBorder="1" applyAlignment="1">
      <alignment horizontal="center" vertical="center" wrapText="1"/>
    </xf>
    <xf numFmtId="49" fontId="20" fillId="0" borderId="74" xfId="0" applyNumberFormat="1" applyFont="1" applyFill="1" applyBorder="1" applyAlignment="1">
      <alignment horizontal="center" vertical="center" wrapText="1"/>
    </xf>
    <xf numFmtId="49" fontId="20" fillId="0" borderId="73" xfId="0" applyNumberFormat="1" applyFont="1" applyFill="1" applyBorder="1" applyAlignment="1">
      <alignment horizontal="center" vertical="center" wrapText="1"/>
    </xf>
    <xf numFmtId="49" fontId="20" fillId="0" borderId="75" xfId="0" applyNumberFormat="1" applyFont="1" applyFill="1" applyBorder="1" applyAlignment="1">
      <alignment horizontal="center" vertical="center" wrapText="1"/>
    </xf>
    <xf numFmtId="49" fontId="20" fillId="0" borderId="76" xfId="0" applyNumberFormat="1" applyFont="1" applyFill="1" applyBorder="1" applyAlignment="1">
      <alignment horizontal="center" vertical="center" wrapText="1"/>
    </xf>
    <xf numFmtId="49" fontId="20" fillId="0" borderId="77" xfId="0" applyNumberFormat="1" applyFont="1" applyFill="1" applyBorder="1" applyAlignment="1">
      <alignment horizontal="center" vertical="center" wrapText="1"/>
    </xf>
    <xf numFmtId="49" fontId="20" fillId="0" borderId="66" xfId="0" applyNumberFormat="1" applyFont="1" applyFill="1" applyBorder="1" applyAlignment="1">
      <alignment horizontal="center" vertical="center" wrapText="1"/>
    </xf>
    <xf numFmtId="49" fontId="20" fillId="0" borderId="26" xfId="0" applyNumberFormat="1" applyFont="1" applyFill="1" applyBorder="1" applyAlignment="1">
      <alignment horizontal="center" vertical="center" wrapText="1"/>
    </xf>
    <xf numFmtId="49" fontId="20" fillId="0" borderId="67" xfId="0" applyNumberFormat="1" applyFont="1" applyFill="1" applyBorder="1" applyAlignment="1">
      <alignment horizontal="center" vertical="center" wrapText="1"/>
    </xf>
    <xf numFmtId="166" fontId="19" fillId="0" borderId="57" xfId="0" applyNumberFormat="1" applyFont="1" applyFill="1" applyBorder="1" applyAlignment="1">
      <alignment horizontal="center" wrapText="1"/>
    </xf>
    <xf numFmtId="166" fontId="19" fillId="0" borderId="58" xfId="0" applyNumberFormat="1" applyFont="1" applyFill="1" applyBorder="1" applyAlignment="1">
      <alignment horizontal="center" wrapText="1"/>
    </xf>
    <xf numFmtId="49" fontId="20" fillId="0" borderId="54" xfId="0" applyNumberFormat="1" applyFont="1" applyFill="1" applyBorder="1" applyAlignment="1">
      <alignment horizontal="center" vertical="center" wrapText="1"/>
    </xf>
    <xf numFmtId="49" fontId="20" fillId="0" borderId="55" xfId="0" applyNumberFormat="1" applyFont="1" applyFill="1" applyBorder="1" applyAlignment="1">
      <alignment horizontal="center" vertical="center" wrapText="1"/>
    </xf>
    <xf numFmtId="49" fontId="20" fillId="0" borderId="56" xfId="0" applyNumberFormat="1" applyFont="1" applyFill="1" applyBorder="1" applyAlignment="1">
      <alignment horizontal="center" vertical="center" wrapText="1"/>
    </xf>
    <xf numFmtId="49" fontId="20" fillId="0" borderId="11" xfId="0" applyNumberFormat="1" applyFont="1" applyFill="1" applyBorder="1" applyAlignment="1">
      <alignment horizontal="center" vertical="center" wrapText="1"/>
    </xf>
    <xf numFmtId="49" fontId="20" fillId="0" borderId="6" xfId="0" applyNumberFormat="1" applyFont="1" applyFill="1" applyBorder="1" applyAlignment="1">
      <alignment horizontal="center" vertical="center" wrapText="1"/>
    </xf>
    <xf numFmtId="49" fontId="20" fillId="0" borderId="24" xfId="0" applyNumberFormat="1" applyFont="1" applyFill="1" applyBorder="1" applyAlignment="1">
      <alignment horizontal="center" vertical="center" wrapText="1"/>
    </xf>
    <xf numFmtId="49" fontId="20" fillId="0" borderId="5" xfId="0" applyNumberFormat="1" applyFont="1" applyFill="1" applyBorder="1" applyAlignment="1">
      <alignment horizontal="center" vertical="center" wrapText="1"/>
    </xf>
    <xf numFmtId="49" fontId="20" fillId="0" borderId="23" xfId="0" applyNumberFormat="1" applyFont="1" applyFill="1" applyBorder="1" applyAlignment="1">
      <alignment horizontal="center" vertical="center" wrapText="1"/>
    </xf>
    <xf numFmtId="49" fontId="20" fillId="0" borderId="46" xfId="0" applyNumberFormat="1" applyFont="1" applyFill="1" applyBorder="1" applyAlignment="1">
      <alignment horizontal="center" vertical="center" wrapText="1"/>
    </xf>
    <xf numFmtId="49" fontId="20" fillId="0" borderId="28" xfId="0" applyNumberFormat="1" applyFont="1" applyFill="1" applyBorder="1" applyAlignment="1">
      <alignment horizontal="center" vertical="center" wrapText="1"/>
    </xf>
    <xf numFmtId="49" fontId="20" fillId="0" borderId="45" xfId="0" applyNumberFormat="1" applyFont="1" applyFill="1" applyBorder="1" applyAlignment="1">
      <alignment horizontal="center" vertical="center" wrapText="1"/>
    </xf>
    <xf numFmtId="49" fontId="20" fillId="0" borderId="27" xfId="0" applyNumberFormat="1" applyFont="1" applyFill="1" applyBorder="1" applyAlignment="1">
      <alignment horizontal="center" vertical="center" wrapText="1"/>
    </xf>
    <xf numFmtId="49" fontId="20" fillId="0" borderId="29" xfId="0" applyNumberFormat="1" applyFont="1" applyFill="1" applyBorder="1" applyAlignment="1">
      <alignment horizontal="center" vertical="center" wrapText="1"/>
    </xf>
    <xf numFmtId="166" fontId="20" fillId="0" borderId="48" xfId="0" applyNumberFormat="1" applyFont="1" applyFill="1" applyBorder="1" applyAlignment="1">
      <alignment horizontal="center" vertical="center" wrapText="1"/>
    </xf>
    <xf numFmtId="166" fontId="20" fillId="0" borderId="26" xfId="0" applyNumberFormat="1" applyFont="1" applyFill="1" applyBorder="1" applyAlignment="1">
      <alignment horizontal="center" vertical="center" wrapText="1"/>
    </xf>
    <xf numFmtId="49" fontId="20" fillId="0" borderId="43" xfId="0" applyNumberFormat="1" applyFont="1" applyFill="1" applyBorder="1" applyAlignment="1">
      <alignment horizontal="center" vertical="center" wrapText="1"/>
    </xf>
    <xf numFmtId="49" fontId="20" fillId="0" borderId="35" xfId="0" applyNumberFormat="1" applyFont="1" applyFill="1" applyBorder="1" applyAlignment="1">
      <alignment horizontal="center" vertical="center" wrapText="1"/>
    </xf>
    <xf numFmtId="166" fontId="19" fillId="0" borderId="48" xfId="0" applyNumberFormat="1" applyFont="1" applyFill="1" applyBorder="1" applyAlignment="1">
      <alignment horizontal="center" wrapText="1"/>
    </xf>
    <xf numFmtId="166" fontId="19" fillId="0" borderId="26" xfId="0" applyNumberFormat="1" applyFont="1" applyFill="1" applyBorder="1" applyAlignment="1">
      <alignment horizontal="center" wrapText="1"/>
    </xf>
    <xf numFmtId="166" fontId="19" fillId="0" borderId="49" xfId="0" applyNumberFormat="1" applyFont="1" applyFill="1" applyBorder="1" applyAlignment="1">
      <alignment horizontal="center" wrapText="1"/>
    </xf>
    <xf numFmtId="49" fontId="20" fillId="0" borderId="7" xfId="0" applyNumberFormat="1" applyFont="1" applyFill="1" applyBorder="1" applyAlignment="1">
      <alignment horizontal="center" vertical="center" wrapText="1"/>
    </xf>
    <xf numFmtId="49" fontId="10" fillId="0" borderId="23" xfId="0" applyNumberFormat="1" applyFont="1" applyFill="1" applyBorder="1" applyAlignment="1">
      <alignment horizontal="center" vertical="center" wrapText="1"/>
    </xf>
    <xf numFmtId="49" fontId="10" fillId="0" borderId="24" xfId="0" applyNumberFormat="1" applyFont="1" applyFill="1" applyBorder="1" applyAlignment="1">
      <alignment horizontal="center" vertical="center" wrapText="1"/>
    </xf>
    <xf numFmtId="49" fontId="10" fillId="0" borderId="7" xfId="0" applyNumberFormat="1" applyFont="1" applyFill="1" applyBorder="1" applyAlignment="1">
      <alignment horizontal="center" vertical="center" wrapText="1"/>
    </xf>
    <xf numFmtId="49" fontId="10" fillId="0" borderId="5" xfId="0" applyNumberFormat="1" applyFont="1" applyFill="1" applyBorder="1" applyAlignment="1">
      <alignment horizontal="center" vertical="center" wrapText="1"/>
    </xf>
    <xf numFmtId="49" fontId="20" fillId="0" borderId="48" xfId="0" applyNumberFormat="1" applyFont="1" applyFill="1" applyBorder="1" applyAlignment="1">
      <alignment horizontal="center" vertical="center" wrapText="1"/>
    </xf>
    <xf numFmtId="49" fontId="20" fillId="0" borderId="49" xfId="0" applyNumberFormat="1" applyFont="1" applyFill="1" applyBorder="1" applyAlignment="1">
      <alignment horizontal="center" vertical="center" wrapText="1"/>
    </xf>
    <xf numFmtId="166" fontId="20" fillId="0" borderId="27" xfId="0" applyNumberFormat="1" applyFont="1" applyFill="1" applyBorder="1" applyAlignment="1">
      <alignment horizontal="center" vertical="center" wrapText="1"/>
    </xf>
    <xf numFmtId="166" fontId="20" fillId="0" borderId="28" xfId="0" applyNumberFormat="1" applyFont="1" applyFill="1" applyBorder="1" applyAlignment="1">
      <alignment horizontal="center" vertical="center" wrapText="1"/>
    </xf>
    <xf numFmtId="166" fontId="20" fillId="0" borderId="29" xfId="0" applyNumberFormat="1" applyFont="1" applyFill="1" applyBorder="1" applyAlignment="1">
      <alignment horizontal="center" vertical="center" wrapText="1"/>
    </xf>
    <xf numFmtId="3" fontId="20" fillId="0" borderId="53" xfId="0" applyNumberFormat="1" applyFont="1" applyFill="1" applyBorder="1" applyAlignment="1">
      <alignment horizontal="center" vertical="center" wrapText="1"/>
    </xf>
    <xf numFmtId="166" fontId="20" fillId="0" borderId="78" xfId="0" applyNumberFormat="1" applyFont="1" applyFill="1" applyBorder="1" applyAlignment="1">
      <alignment horizontal="center" vertical="center" wrapText="1"/>
    </xf>
    <xf numFmtId="166" fontId="20" fillId="0" borderId="51" xfId="0" applyNumberFormat="1" applyFont="1" applyFill="1" applyBorder="1" applyAlignment="1">
      <alignment horizontal="center" vertical="center" wrapText="1"/>
    </xf>
    <xf numFmtId="166" fontId="20" fillId="0" borderId="52" xfId="0" applyNumberFormat="1" applyFont="1" applyFill="1" applyBorder="1" applyAlignment="1">
      <alignment horizontal="center" vertical="center" wrapText="1"/>
    </xf>
    <xf numFmtId="166" fontId="19" fillId="0" borderId="35" xfId="0" applyNumberFormat="1" applyFont="1" applyFill="1" applyBorder="1" applyAlignment="1">
      <alignment horizontal="center" wrapText="1"/>
    </xf>
    <xf numFmtId="49" fontId="20" fillId="0" borderId="18" xfId="0" applyNumberFormat="1" applyFont="1" applyFill="1" applyBorder="1" applyAlignment="1">
      <alignment horizontal="center" vertical="center" wrapText="1"/>
    </xf>
    <xf numFmtId="49" fontId="20" fillId="0" borderId="9" xfId="0" applyNumberFormat="1" applyFont="1" applyFill="1" applyBorder="1" applyAlignment="1">
      <alignment horizontal="center" vertical="center" wrapText="1"/>
    </xf>
    <xf numFmtId="49" fontId="20" fillId="0" borderId="51" xfId="0" applyNumberFormat="1" applyFont="1" applyFill="1" applyBorder="1" applyAlignment="1">
      <alignment horizontal="center" vertical="center" wrapText="1"/>
    </xf>
    <xf numFmtId="49" fontId="20" fillId="0" borderId="65" xfId="0" applyNumberFormat="1" applyFont="1" applyFill="1" applyBorder="1" applyAlignment="1">
      <alignment horizontal="center" vertical="center" wrapText="1"/>
    </xf>
    <xf numFmtId="49" fontId="20" fillId="0" borderId="79" xfId="0" applyNumberFormat="1" applyFont="1" applyFill="1" applyBorder="1" applyAlignment="1">
      <alignment horizontal="center" vertical="center" wrapText="1"/>
    </xf>
    <xf numFmtId="49" fontId="20" fillId="0" borderId="78" xfId="0" applyNumberFormat="1" applyFont="1" applyFill="1" applyBorder="1" applyAlignment="1">
      <alignment horizontal="center" vertical="center" wrapText="1"/>
    </xf>
    <xf numFmtId="49" fontId="20" fillId="0" borderId="52" xfId="0" applyNumberFormat="1" applyFont="1" applyFill="1" applyBorder="1" applyAlignment="1">
      <alignment horizontal="center" vertical="center" wrapText="1"/>
    </xf>
    <xf numFmtId="3" fontId="20" fillId="0" borderId="34" xfId="0" applyNumberFormat="1" applyFont="1" applyFill="1" applyBorder="1" applyAlignment="1">
      <alignment horizontal="center" vertical="center" wrapText="1"/>
    </xf>
    <xf numFmtId="3" fontId="20" fillId="0" borderId="25" xfId="0" applyNumberFormat="1" applyFont="1" applyFill="1" applyBorder="1" applyAlignment="1">
      <alignment horizontal="center" vertical="center" wrapText="1"/>
    </xf>
    <xf numFmtId="166" fontId="19" fillId="0" borderId="64" xfId="0" applyNumberFormat="1" applyFont="1" applyFill="1" applyBorder="1" applyAlignment="1">
      <alignment horizontal="center" wrapText="1"/>
    </xf>
    <xf numFmtId="166" fontId="9" fillId="0" borderId="12" xfId="0" applyNumberFormat="1" applyFont="1" applyFill="1" applyBorder="1" applyAlignment="1">
      <alignment horizontal="center" wrapText="1"/>
    </xf>
    <xf numFmtId="166" fontId="9" fillId="0" borderId="10" xfId="0" applyNumberFormat="1" applyFont="1" applyFill="1" applyBorder="1" applyAlignment="1">
      <alignment horizontal="center" wrapText="1"/>
    </xf>
    <xf numFmtId="166" fontId="9" fillId="0" borderId="57" xfId="0" applyNumberFormat="1" applyFont="1" applyFill="1" applyBorder="1" applyAlignment="1">
      <alignment horizontal="center" wrapText="1"/>
    </xf>
    <xf numFmtId="166" fontId="9" fillId="0" borderId="11" xfId="0" applyNumberFormat="1" applyFont="1" applyFill="1" applyBorder="1" applyAlignment="1">
      <alignment horizontal="center" wrapText="1"/>
    </xf>
    <xf numFmtId="166" fontId="9" fillId="0" borderId="9" xfId="0" applyNumberFormat="1" applyFont="1" applyFill="1" applyBorder="1" applyAlignment="1">
      <alignment horizontal="center" wrapText="1"/>
    </xf>
    <xf numFmtId="166" fontId="9" fillId="0" borderId="8" xfId="0" applyNumberFormat="1" applyFont="1" applyFill="1" applyBorder="1" applyAlignment="1">
      <alignment horizontal="center" wrapText="1"/>
    </xf>
    <xf numFmtId="49" fontId="20" fillId="0" borderId="88" xfId="0" applyNumberFormat="1" applyFont="1" applyFill="1" applyBorder="1" applyAlignment="1">
      <alignment horizontal="center" vertical="center" wrapText="1"/>
    </xf>
    <xf numFmtId="166" fontId="20" fillId="0" borderId="23" xfId="0" applyNumberFormat="1" applyFont="1" applyFill="1" applyBorder="1" applyAlignment="1">
      <alignment horizontal="center" wrapText="1"/>
    </xf>
    <xf numFmtId="166" fontId="20" fillId="0" borderId="24" xfId="0" applyNumberFormat="1" applyFont="1" applyFill="1" applyBorder="1" applyAlignment="1">
      <alignment horizontal="center" wrapText="1"/>
    </xf>
    <xf numFmtId="166" fontId="20" fillId="0" borderId="7" xfId="0" applyNumberFormat="1" applyFont="1" applyFill="1" applyBorder="1" applyAlignment="1">
      <alignment horizontal="center" wrapText="1"/>
    </xf>
    <xf numFmtId="49" fontId="20" fillId="0" borderId="31" xfId="0" applyNumberFormat="1" applyFont="1" applyFill="1" applyBorder="1" applyAlignment="1">
      <alignment horizontal="center" vertical="center" wrapText="1"/>
    </xf>
    <xf numFmtId="49" fontId="20" fillId="0" borderId="32" xfId="0" applyNumberFormat="1" applyFont="1" applyFill="1" applyBorder="1" applyAlignment="1">
      <alignment horizontal="center" vertical="center" wrapText="1"/>
    </xf>
    <xf numFmtId="49" fontId="20" fillId="0" borderId="33" xfId="0" applyNumberFormat="1" applyFont="1" applyFill="1" applyBorder="1" applyAlignment="1">
      <alignment horizontal="center" vertical="center" wrapText="1"/>
    </xf>
    <xf numFmtId="0" fontId="20" fillId="0" borderId="23" xfId="0" applyFont="1" applyBorder="1" applyAlignment="1">
      <alignment horizontal="center" vertical="center" wrapText="1"/>
    </xf>
    <xf numFmtId="0" fontId="20" fillId="0" borderId="24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38" fillId="0" borderId="0" xfId="0" applyFont="1" applyFill="1" applyAlignment="1">
      <alignment horizontal="center" vertical="center" textRotation="90" wrapText="1"/>
    </xf>
    <xf numFmtId="0" fontId="38" fillId="0" borderId="0" xfId="0" applyFont="1" applyFill="1" applyBorder="1" applyAlignment="1">
      <alignment horizontal="center" vertical="center" textRotation="90" wrapText="1"/>
    </xf>
    <xf numFmtId="3" fontId="20" fillId="0" borderId="6" xfId="0" applyNumberFormat="1" applyFont="1" applyFill="1" applyBorder="1" applyAlignment="1">
      <alignment horizontal="center" vertical="center" wrapText="1"/>
    </xf>
    <xf numFmtId="3" fontId="20" fillId="0" borderId="24" xfId="0" applyNumberFormat="1" applyFont="1" applyFill="1" applyBorder="1" applyAlignment="1">
      <alignment horizontal="center" vertical="center" wrapText="1"/>
    </xf>
    <xf numFmtId="3" fontId="20" fillId="0" borderId="5" xfId="0" applyNumberFormat="1" applyFont="1" applyFill="1" applyBorder="1" applyAlignment="1">
      <alignment horizontal="center" vertical="center" wrapText="1"/>
    </xf>
    <xf numFmtId="0" fontId="19" fillId="0" borderId="0" xfId="0" applyFont="1" applyFill="1" applyAlignment="1">
      <alignment horizontal="center" vertical="center" textRotation="90" wrapText="1"/>
    </xf>
    <xf numFmtId="3" fontId="20" fillId="0" borderId="23" xfId="0" applyNumberFormat="1" applyFont="1" applyFill="1" applyBorder="1" applyAlignment="1">
      <alignment horizontal="center" vertical="center" wrapText="1"/>
    </xf>
    <xf numFmtId="3" fontId="20" fillId="0" borderId="7" xfId="0" applyNumberFormat="1" applyFont="1" applyFill="1" applyBorder="1" applyAlignment="1">
      <alignment horizontal="center" vertical="center" wrapText="1"/>
    </xf>
    <xf numFmtId="0" fontId="19" fillId="0" borderId="50" xfId="0" applyFont="1" applyFill="1" applyBorder="1" applyAlignment="1">
      <alignment horizontal="center" vertical="center" textRotation="90" wrapText="1"/>
    </xf>
    <xf numFmtId="0" fontId="20" fillId="0" borderId="53" xfId="0" applyFont="1" applyBorder="1" applyAlignment="1">
      <alignment horizontal="center" wrapText="1"/>
    </xf>
    <xf numFmtId="0" fontId="20" fillId="0" borderId="38" xfId="0" applyFont="1" applyBorder="1" applyAlignment="1">
      <alignment horizontal="center" wrapText="1"/>
    </xf>
    <xf numFmtId="49" fontId="10" fillId="0" borderId="6" xfId="0" applyNumberFormat="1" applyFont="1" applyFill="1" applyBorder="1" applyAlignment="1">
      <alignment horizontal="center" vertical="center" wrapText="1"/>
    </xf>
    <xf numFmtId="0" fontId="9" fillId="6" borderId="0" xfId="0" applyFont="1" applyFill="1" applyBorder="1" applyAlignment="1">
      <alignment horizontal="center"/>
    </xf>
    <xf numFmtId="0" fontId="43" fillId="4" borderId="98" xfId="0" applyFont="1" applyFill="1" applyBorder="1" applyAlignment="1">
      <alignment horizontal="center" wrapText="1"/>
    </xf>
    <xf numFmtId="0" fontId="43" fillId="4" borderId="0" xfId="0" applyFont="1" applyFill="1" applyBorder="1" applyAlignment="1">
      <alignment horizontal="center" wrapText="1"/>
    </xf>
    <xf numFmtId="0" fontId="9" fillId="4" borderId="25" xfId="0" applyFont="1" applyFill="1" applyBorder="1" applyAlignment="1">
      <alignment horizontal="right"/>
    </xf>
    <xf numFmtId="0" fontId="23" fillId="6" borderId="0" xfId="0" applyFont="1" applyFill="1" applyBorder="1" applyAlignment="1">
      <alignment horizontal="center"/>
    </xf>
    <xf numFmtId="3" fontId="37" fillId="5" borderId="37" xfId="0" applyNumberFormat="1" applyFont="1" applyFill="1" applyBorder="1" applyAlignment="1">
      <alignment horizontal="center" vertical="center"/>
    </xf>
    <xf numFmtId="3" fontId="37" fillId="5" borderId="1" xfId="0" applyNumberFormat="1" applyFont="1" applyFill="1" applyBorder="1" applyAlignment="1">
      <alignment horizontal="center" vertical="center"/>
    </xf>
    <xf numFmtId="3" fontId="37" fillId="5" borderId="36" xfId="0" applyNumberFormat="1" applyFont="1" applyFill="1" applyBorder="1" applyAlignment="1">
      <alignment horizontal="center" vertical="center"/>
    </xf>
    <xf numFmtId="3" fontId="37" fillId="5" borderId="31" xfId="0" applyNumberFormat="1" applyFont="1" applyFill="1" applyBorder="1" applyAlignment="1">
      <alignment horizontal="center" vertical="center"/>
    </xf>
    <xf numFmtId="3" fontId="37" fillId="5" borderId="32" xfId="0" applyNumberFormat="1" applyFont="1" applyFill="1" applyBorder="1" applyAlignment="1">
      <alignment horizontal="center" vertical="center"/>
    </xf>
    <xf numFmtId="3" fontId="37" fillId="5" borderId="33" xfId="0" applyNumberFormat="1" applyFont="1" applyFill="1" applyBorder="1" applyAlignment="1">
      <alignment horizontal="center" vertical="center"/>
    </xf>
    <xf numFmtId="0" fontId="37" fillId="0" borderId="38" xfId="0" applyFont="1" applyBorder="1" applyAlignment="1">
      <alignment horizontal="center" vertical="center" wrapText="1"/>
    </xf>
    <xf numFmtId="0" fontId="37" fillId="0" borderId="39" xfId="0" applyFont="1" applyBorder="1" applyAlignment="1">
      <alignment horizontal="center" vertical="center" wrapText="1"/>
    </xf>
    <xf numFmtId="0" fontId="37" fillId="0" borderId="40" xfId="0" applyFont="1" applyBorder="1" applyAlignment="1">
      <alignment horizontal="center" vertical="center" wrapText="1"/>
    </xf>
    <xf numFmtId="3" fontId="37" fillId="0" borderId="37" xfId="0" applyNumberFormat="1" applyFont="1" applyBorder="1" applyAlignment="1">
      <alignment horizontal="center" vertical="center" wrapText="1"/>
    </xf>
    <xf numFmtId="3" fontId="37" fillId="0" borderId="1" xfId="0" applyNumberFormat="1" applyFont="1" applyBorder="1" applyAlignment="1">
      <alignment horizontal="center" vertical="center" wrapText="1"/>
    </xf>
    <xf numFmtId="3" fontId="37" fillId="0" borderId="36" xfId="0" applyNumberFormat="1" applyFont="1" applyBorder="1" applyAlignment="1">
      <alignment horizontal="center" vertical="center" wrapText="1"/>
    </xf>
    <xf numFmtId="3" fontId="37" fillId="0" borderId="31" xfId="0" applyNumberFormat="1" applyFont="1" applyBorder="1" applyAlignment="1">
      <alignment horizontal="center" vertical="center" wrapText="1"/>
    </xf>
    <xf numFmtId="3" fontId="37" fillId="0" borderId="32" xfId="0" applyNumberFormat="1" applyFont="1" applyBorder="1" applyAlignment="1">
      <alignment horizontal="center" vertical="center" wrapText="1"/>
    </xf>
    <xf numFmtId="3" fontId="37" fillId="0" borderId="33" xfId="0" applyNumberFormat="1" applyFont="1" applyBorder="1" applyAlignment="1">
      <alignment horizontal="center" vertical="center" wrapText="1"/>
    </xf>
    <xf numFmtId="166" fontId="19" fillId="0" borderId="9" xfId="0" applyNumberFormat="1" applyFont="1" applyFill="1" applyBorder="1" applyAlignment="1">
      <alignment horizontal="center"/>
    </xf>
    <xf numFmtId="166" fontId="19" fillId="0" borderId="10" xfId="0" applyNumberFormat="1" applyFont="1" applyFill="1" applyBorder="1" applyAlignment="1">
      <alignment horizontal="center"/>
    </xf>
    <xf numFmtId="166" fontId="19" fillId="0" borderId="8" xfId="0" applyNumberFormat="1" applyFont="1" applyFill="1" applyBorder="1" applyAlignment="1">
      <alignment horizontal="center"/>
    </xf>
    <xf numFmtId="1" fontId="19" fillId="0" borderId="19" xfId="0" applyNumberFormat="1" applyFont="1" applyFill="1" applyBorder="1" applyAlignment="1">
      <alignment horizontal="center" wrapText="1"/>
    </xf>
    <xf numFmtId="1" fontId="19" fillId="0" borderId="20" xfId="0" applyNumberFormat="1" applyFont="1" applyFill="1" applyBorder="1" applyAlignment="1">
      <alignment horizontal="center" wrapText="1"/>
    </xf>
    <xf numFmtId="1" fontId="19" fillId="0" borderId="21" xfId="0" applyNumberFormat="1" applyFont="1" applyFill="1" applyBorder="1" applyAlignment="1">
      <alignment horizontal="center" wrapText="1"/>
    </xf>
    <xf numFmtId="1" fontId="19" fillId="0" borderId="46" xfId="0" applyNumberFormat="1" applyFont="1" applyFill="1" applyBorder="1" applyAlignment="1">
      <alignment horizontal="center" wrapText="1"/>
    </xf>
    <xf numFmtId="1" fontId="19" fillId="0" borderId="29" xfId="0" applyNumberFormat="1" applyFont="1" applyFill="1" applyBorder="1" applyAlignment="1">
      <alignment horizontal="center" wrapText="1"/>
    </xf>
    <xf numFmtId="3" fontId="20" fillId="0" borderId="24" xfId="0" applyNumberFormat="1" applyFont="1" applyFill="1" applyBorder="1" applyAlignment="1">
      <alignment horizontal="center"/>
    </xf>
    <xf numFmtId="3" fontId="20" fillId="0" borderId="7" xfId="0" applyNumberFormat="1" applyFont="1" applyFill="1" applyBorder="1" applyAlignment="1">
      <alignment horizontal="center"/>
    </xf>
    <xf numFmtId="166" fontId="20" fillId="0" borderId="23" xfId="0" applyNumberFormat="1" applyFont="1" applyFill="1" applyBorder="1" applyAlignment="1">
      <alignment horizontal="center" vertical="center" textRotation="90" wrapText="1"/>
    </xf>
    <xf numFmtId="166" fontId="20" fillId="0" borderId="24" xfId="0" applyNumberFormat="1" applyFont="1" applyFill="1" applyBorder="1" applyAlignment="1">
      <alignment horizontal="center" vertical="center" textRotation="90" wrapText="1"/>
    </xf>
    <xf numFmtId="166" fontId="20" fillId="0" borderId="7" xfId="0" applyNumberFormat="1" applyFont="1" applyFill="1" applyBorder="1" applyAlignment="1">
      <alignment horizontal="center" vertical="center" textRotation="90" wrapText="1"/>
    </xf>
    <xf numFmtId="166" fontId="20" fillId="0" borderId="23" xfId="0" applyNumberFormat="1" applyFont="1" applyFill="1" applyBorder="1" applyAlignment="1">
      <alignment horizontal="center"/>
    </xf>
    <xf numFmtId="166" fontId="20" fillId="0" borderId="24" xfId="0" applyNumberFormat="1" applyFont="1" applyFill="1" applyBorder="1" applyAlignment="1">
      <alignment horizontal="center"/>
    </xf>
    <xf numFmtId="0" fontId="31" fillId="0" borderId="0" xfId="0" applyFont="1" applyFill="1" applyBorder="1" applyAlignment="1">
      <alignment horizontal="center" wrapText="1"/>
    </xf>
    <xf numFmtId="49" fontId="20" fillId="0" borderId="20" xfId="0" applyNumberFormat="1" applyFont="1" applyFill="1" applyBorder="1" applyAlignment="1">
      <alignment horizontal="center" vertical="center" wrapText="1"/>
    </xf>
    <xf numFmtId="49" fontId="20" fillId="0" borderId="21" xfId="0" applyNumberFormat="1" applyFont="1" applyFill="1" applyBorder="1" applyAlignment="1">
      <alignment horizontal="center" vertical="center" wrapText="1"/>
    </xf>
    <xf numFmtId="1" fontId="19" fillId="0" borderId="10" xfId="0" applyNumberFormat="1" applyFont="1" applyFill="1" applyBorder="1" applyAlignment="1">
      <alignment horizontal="center" wrapText="1"/>
    </xf>
    <xf numFmtId="1" fontId="19" fillId="0" borderId="11" xfId="0" applyNumberFormat="1" applyFont="1" applyFill="1" applyBorder="1" applyAlignment="1">
      <alignment horizontal="center" wrapText="1"/>
    </xf>
    <xf numFmtId="1" fontId="19" fillId="0" borderId="12" xfId="0" applyNumberFormat="1" applyFont="1" applyFill="1" applyBorder="1" applyAlignment="1">
      <alignment horizontal="center" wrapText="1"/>
    </xf>
    <xf numFmtId="1" fontId="19" fillId="0" borderId="8" xfId="0" applyNumberFormat="1" applyFont="1" applyFill="1" applyBorder="1" applyAlignment="1">
      <alignment horizontal="center" wrapText="1"/>
    </xf>
    <xf numFmtId="49" fontId="20" fillId="0" borderId="19" xfId="0" applyNumberFormat="1" applyFont="1" applyFill="1" applyBorder="1" applyAlignment="1">
      <alignment horizontal="center" vertical="center" wrapText="1"/>
    </xf>
    <xf numFmtId="1" fontId="19" fillId="0" borderId="26" xfId="0" applyNumberFormat="1" applyFont="1" applyFill="1" applyBorder="1" applyAlignment="1">
      <alignment horizontal="center" wrapText="1"/>
    </xf>
    <xf numFmtId="1" fontId="19" fillId="0" borderId="49" xfId="0" applyNumberFormat="1" applyFont="1" applyFill="1" applyBorder="1" applyAlignment="1">
      <alignment horizontal="center" wrapText="1"/>
    </xf>
    <xf numFmtId="1" fontId="19" fillId="0" borderId="48" xfId="0" applyNumberFormat="1" applyFont="1" applyFill="1" applyBorder="1" applyAlignment="1">
      <alignment horizontal="center" wrapText="1"/>
    </xf>
    <xf numFmtId="1" fontId="19" fillId="0" borderId="57" xfId="0" applyNumberFormat="1" applyFont="1" applyFill="1" applyBorder="1" applyAlignment="1">
      <alignment horizontal="center" wrapText="1"/>
    </xf>
    <xf numFmtId="1" fontId="19" fillId="0" borderId="58" xfId="0" applyNumberFormat="1" applyFont="1" applyFill="1" applyBorder="1" applyAlignment="1">
      <alignment horizontal="center" wrapText="1"/>
    </xf>
    <xf numFmtId="1" fontId="20" fillId="0" borderId="23" xfId="0" applyNumberFormat="1" applyFont="1" applyBorder="1" applyAlignment="1">
      <alignment horizontal="center" wrapText="1"/>
    </xf>
    <xf numFmtId="1" fontId="20" fillId="0" borderId="24" xfId="0" applyNumberFormat="1" applyFont="1" applyBorder="1" applyAlignment="1">
      <alignment horizontal="center" wrapText="1"/>
    </xf>
    <xf numFmtId="1" fontId="20" fillId="0" borderId="7" xfId="0" applyNumberFormat="1" applyFont="1" applyBorder="1" applyAlignment="1">
      <alignment horizontal="center" wrapText="1"/>
    </xf>
    <xf numFmtId="1" fontId="19" fillId="0" borderId="9" xfId="0" applyNumberFormat="1" applyFont="1" applyFill="1" applyBorder="1" applyAlignment="1">
      <alignment horizontal="center" wrapText="1"/>
    </xf>
    <xf numFmtId="1" fontId="20" fillId="0" borderId="2" xfId="0" applyNumberFormat="1" applyFont="1" applyBorder="1" applyAlignment="1">
      <alignment horizontal="center" wrapText="1"/>
    </xf>
    <xf numFmtId="1" fontId="20" fillId="0" borderId="3" xfId="0" applyNumberFormat="1" applyFont="1" applyBorder="1" applyAlignment="1">
      <alignment horizontal="center" wrapText="1"/>
    </xf>
    <xf numFmtId="1" fontId="20" fillId="0" borderId="4" xfId="0" applyNumberFormat="1" applyFont="1" applyBorder="1" applyAlignment="1">
      <alignment horizontal="center" wrapText="1"/>
    </xf>
    <xf numFmtId="49" fontId="20" fillId="0" borderId="80" xfId="0" applyNumberFormat="1" applyFont="1" applyFill="1" applyBorder="1" applyAlignment="1">
      <alignment horizontal="center" vertical="center" wrapText="1"/>
    </xf>
    <xf numFmtId="49" fontId="20" fillId="0" borderId="81" xfId="0" applyNumberFormat="1" applyFont="1" applyFill="1" applyBorder="1" applyAlignment="1">
      <alignment horizontal="center" vertical="center" wrapText="1"/>
    </xf>
    <xf numFmtId="49" fontId="20" fillId="0" borderId="69" xfId="0" applyNumberFormat="1" applyFont="1" applyFill="1" applyBorder="1" applyAlignment="1">
      <alignment horizontal="center" vertical="center" wrapText="1"/>
    </xf>
    <xf numFmtId="1" fontId="20" fillId="0" borderId="51" xfId="0" applyNumberFormat="1" applyFont="1" applyBorder="1" applyAlignment="1">
      <alignment horizontal="center" wrapText="1"/>
    </xf>
    <xf numFmtId="1" fontId="20" fillId="0" borderId="52" xfId="0" applyNumberFormat="1" applyFont="1" applyBorder="1" applyAlignment="1">
      <alignment horizontal="center" wrapText="1"/>
    </xf>
    <xf numFmtId="1" fontId="19" fillId="0" borderId="32" xfId="0" applyNumberFormat="1" applyFont="1" applyFill="1" applyBorder="1" applyAlignment="1">
      <alignment horizontal="center" wrapText="1"/>
    </xf>
    <xf numFmtId="3" fontId="20" fillId="0" borderId="6" xfId="0" applyNumberFormat="1" applyFont="1" applyBorder="1" applyAlignment="1">
      <alignment horizontal="center"/>
    </xf>
    <xf numFmtId="3" fontId="20" fillId="0" borderId="24" xfId="0" applyNumberFormat="1" applyFont="1" applyBorder="1" applyAlignment="1">
      <alignment horizontal="center"/>
    </xf>
    <xf numFmtId="3" fontId="20" fillId="0" borderId="5" xfId="0" applyNumberFormat="1" applyFont="1" applyBorder="1" applyAlignment="1">
      <alignment horizontal="center"/>
    </xf>
    <xf numFmtId="1" fontId="20" fillId="0" borderId="6" xfId="0" applyNumberFormat="1" applyFont="1" applyFill="1" applyBorder="1" applyAlignment="1">
      <alignment horizontal="center" vertical="center" wrapText="1"/>
    </xf>
    <xf numFmtId="1" fontId="20" fillId="0" borderId="24" xfId="0" applyNumberFormat="1" applyFont="1" applyFill="1" applyBorder="1" applyAlignment="1">
      <alignment horizontal="center" vertical="center" wrapText="1"/>
    </xf>
    <xf numFmtId="1" fontId="20" fillId="0" borderId="5" xfId="0" applyNumberFormat="1" applyFont="1" applyFill="1" applyBorder="1" applyAlignment="1">
      <alignment horizontal="center" vertical="center" wrapText="1"/>
    </xf>
    <xf numFmtId="3" fontId="20" fillId="0" borderId="89" xfId="0" applyNumberFormat="1" applyFont="1" applyBorder="1" applyAlignment="1">
      <alignment horizontal="center"/>
    </xf>
    <xf numFmtId="3" fontId="20" fillId="0" borderId="25" xfId="0" applyNumberFormat="1" applyFont="1" applyBorder="1" applyAlignment="1">
      <alignment horizontal="center"/>
    </xf>
    <xf numFmtId="3" fontId="20" fillId="0" borderId="90" xfId="0" applyNumberFormat="1" applyFont="1" applyBorder="1" applyAlignment="1">
      <alignment horizontal="center"/>
    </xf>
    <xf numFmtId="1" fontId="20" fillId="0" borderId="85" xfId="0" applyNumberFormat="1" applyFont="1" applyFill="1" applyBorder="1" applyAlignment="1">
      <alignment horizontal="center" vertical="center" wrapText="1"/>
    </xf>
    <xf numFmtId="1" fontId="20" fillId="0" borderId="28" xfId="0" applyNumberFormat="1" applyFont="1" applyFill="1" applyBorder="1" applyAlignment="1">
      <alignment horizontal="center" vertical="center" wrapText="1"/>
    </xf>
    <xf numFmtId="1" fontId="20" fillId="0" borderId="86" xfId="0" applyNumberFormat="1" applyFont="1" applyFill="1" applyBorder="1" applyAlignment="1">
      <alignment horizontal="center" vertical="center" wrapText="1"/>
    </xf>
    <xf numFmtId="1" fontId="20" fillId="0" borderId="23" xfId="0" applyNumberFormat="1" applyFont="1" applyBorder="1" applyAlignment="1">
      <alignment horizontal="center" vertical="center" wrapText="1"/>
    </xf>
    <xf numFmtId="1" fontId="20" fillId="0" borderId="24" xfId="0" applyNumberFormat="1" applyFont="1" applyBorder="1" applyAlignment="1">
      <alignment horizontal="center" vertical="center" wrapText="1"/>
    </xf>
    <xf numFmtId="1" fontId="20" fillId="0" borderId="7" xfId="0" applyNumberFormat="1" applyFont="1" applyBorder="1" applyAlignment="1">
      <alignment horizontal="center" vertical="center" wrapText="1"/>
    </xf>
    <xf numFmtId="1" fontId="20" fillId="0" borderId="23" xfId="0" applyNumberFormat="1" applyFont="1" applyFill="1" applyBorder="1" applyAlignment="1">
      <alignment horizontal="center" vertical="center" wrapText="1"/>
    </xf>
    <xf numFmtId="1" fontId="20" fillId="0" borderId="7" xfId="0" applyNumberFormat="1" applyFont="1" applyFill="1" applyBorder="1" applyAlignment="1">
      <alignment horizontal="center" vertical="center" wrapText="1"/>
    </xf>
    <xf numFmtId="1" fontId="20" fillId="2" borderId="59" xfId="0" applyNumberFormat="1" applyFont="1" applyFill="1" applyBorder="1" applyAlignment="1">
      <alignment horizontal="center" vertical="center" wrapText="1"/>
    </xf>
    <xf numFmtId="1" fontId="20" fillId="2" borderId="22" xfId="0" applyNumberFormat="1" applyFont="1" applyFill="1" applyBorder="1" applyAlignment="1">
      <alignment horizontal="center" vertical="center" wrapText="1"/>
    </xf>
    <xf numFmtId="1" fontId="20" fillId="2" borderId="60" xfId="0" applyNumberFormat="1" applyFont="1" applyFill="1" applyBorder="1" applyAlignment="1">
      <alignment horizontal="center" vertical="center" wrapText="1"/>
    </xf>
    <xf numFmtId="0" fontId="19" fillId="2" borderId="59" xfId="0" applyFont="1" applyFill="1" applyBorder="1" applyAlignment="1">
      <alignment horizontal="center"/>
    </xf>
    <xf numFmtId="0" fontId="19" fillId="2" borderId="22" xfId="0" applyFont="1" applyFill="1" applyBorder="1" applyAlignment="1">
      <alignment horizontal="center"/>
    </xf>
    <xf numFmtId="0" fontId="19" fillId="2" borderId="60" xfId="0" applyFont="1" applyFill="1" applyBorder="1" applyAlignment="1">
      <alignment horizontal="center"/>
    </xf>
    <xf numFmtId="3" fontId="9" fillId="0" borderId="64" xfId="0" applyNumberFormat="1" applyFont="1" applyBorder="1" applyAlignment="1">
      <alignment horizontal="center"/>
    </xf>
    <xf numFmtId="3" fontId="9" fillId="0" borderId="42" xfId="0" applyNumberFormat="1" applyFont="1" applyBorder="1" applyAlignment="1">
      <alignment horizontal="center"/>
    </xf>
    <xf numFmtId="3" fontId="9" fillId="0" borderId="102" xfId="0" applyNumberFormat="1" applyFont="1" applyBorder="1" applyAlignment="1">
      <alignment horizontal="center"/>
    </xf>
    <xf numFmtId="3" fontId="9" fillId="0" borderId="35" xfId="0" applyNumberFormat="1" applyFont="1" applyBorder="1" applyAlignment="1">
      <alignment horizontal="center"/>
    </xf>
    <xf numFmtId="3" fontId="9" fillId="0" borderId="32" xfId="0" applyNumberFormat="1" applyFont="1" applyBorder="1" applyAlignment="1">
      <alignment horizontal="center"/>
    </xf>
    <xf numFmtId="3" fontId="9" fillId="0" borderId="43" xfId="0" applyNumberFormat="1" applyFont="1" applyBorder="1" applyAlignment="1">
      <alignment horizontal="center"/>
    </xf>
    <xf numFmtId="0" fontId="43" fillId="4" borderId="91" xfId="0" applyFont="1" applyFill="1" applyBorder="1" applyAlignment="1">
      <alignment horizontal="center" wrapText="1"/>
    </xf>
    <xf numFmtId="0" fontId="43" fillId="4" borderId="92" xfId="0" applyFont="1" applyFill="1" applyBorder="1" applyAlignment="1">
      <alignment horizontal="center" wrapText="1"/>
    </xf>
    <xf numFmtId="0" fontId="9" fillId="6" borderId="99" xfId="0" applyFont="1" applyFill="1" applyBorder="1" applyAlignment="1">
      <alignment horizontal="center" wrapText="1"/>
    </xf>
    <xf numFmtId="0" fontId="9" fillId="6" borderId="100" xfId="0" applyFont="1" applyFill="1" applyBorder="1" applyAlignment="1">
      <alignment horizontal="center" wrapText="1"/>
    </xf>
    <xf numFmtId="0" fontId="9" fillId="6" borderId="98" xfId="0" applyFont="1" applyFill="1" applyBorder="1" applyAlignment="1">
      <alignment horizontal="center" wrapText="1"/>
    </xf>
    <xf numFmtId="0" fontId="9" fillId="6" borderId="0" xfId="0" applyFont="1" applyFill="1" applyBorder="1" applyAlignment="1">
      <alignment horizontal="center" wrapText="1"/>
    </xf>
    <xf numFmtId="0" fontId="9" fillId="4" borderId="97" xfId="0" applyFont="1" applyFill="1" applyBorder="1" applyAlignment="1">
      <alignment horizontal="right"/>
    </xf>
    <xf numFmtId="3" fontId="9" fillId="0" borderId="78" xfId="0" applyNumberFormat="1" applyFont="1" applyBorder="1" applyAlignment="1">
      <alignment vertical="center"/>
    </xf>
    <xf numFmtId="3" fontId="9" fillId="0" borderId="48" xfId="0" applyNumberFormat="1" applyFont="1" applyBorder="1" applyAlignment="1">
      <alignment vertical="center"/>
    </xf>
    <xf numFmtId="3" fontId="10" fillId="0" borderId="45" xfId="0" applyNumberFormat="1" applyFont="1" applyBorder="1" applyAlignment="1">
      <alignment horizontal="center"/>
    </xf>
    <xf numFmtId="3" fontId="10" fillId="0" borderId="20" xfId="0" applyNumberFormat="1" applyFont="1" applyBorder="1" applyAlignment="1">
      <alignment horizontal="center"/>
    </xf>
    <xf numFmtId="3" fontId="10" fillId="0" borderId="21" xfId="0" applyNumberFormat="1" applyFont="1" applyBorder="1" applyAlignment="1">
      <alignment horizontal="center"/>
    </xf>
    <xf numFmtId="0" fontId="9" fillId="6" borderId="0" xfId="0" applyFont="1" applyFill="1" applyAlignment="1">
      <alignment horizontal="center" wrapText="1"/>
    </xf>
    <xf numFmtId="0" fontId="9" fillId="4" borderId="101" xfId="0" applyFont="1" applyFill="1" applyBorder="1" applyAlignment="1">
      <alignment horizontal="right"/>
    </xf>
    <xf numFmtId="0" fontId="43" fillId="4" borderId="104" xfId="0" applyFont="1" applyFill="1" applyBorder="1" applyAlignment="1">
      <alignment horizontal="center" wrapText="1"/>
    </xf>
    <xf numFmtId="0" fontId="43" fillId="4" borderId="101" xfId="0" applyFont="1" applyFill="1" applyBorder="1" applyAlignment="1">
      <alignment horizontal="center" wrapText="1"/>
    </xf>
    <xf numFmtId="0" fontId="43" fillId="4" borderId="99" xfId="0" applyFont="1" applyFill="1" applyBorder="1" applyAlignment="1">
      <alignment horizontal="center" wrapText="1"/>
    </xf>
    <xf numFmtId="0" fontId="43" fillId="4" borderId="100" xfId="0" applyFont="1" applyFill="1" applyBorder="1" applyAlignment="1">
      <alignment horizontal="center" wrapText="1"/>
    </xf>
    <xf numFmtId="3" fontId="19" fillId="0" borderId="0" xfId="1" applyNumberFormat="1" applyFont="1" applyBorder="1" applyAlignment="1">
      <alignment horizontal="right"/>
    </xf>
    <xf numFmtId="0" fontId="16" fillId="0" borderId="0" xfId="0" applyFont="1" applyAlignment="1"/>
    <xf numFmtId="0" fontId="9" fillId="0" borderId="0" xfId="0" applyFont="1" applyAlignment="1"/>
    <xf numFmtId="0" fontId="0" fillId="0" borderId="0" xfId="0" applyAlignment="1"/>
    <xf numFmtId="3" fontId="5" fillId="0" borderId="0" xfId="1" applyNumberFormat="1" applyFont="1" applyAlignment="1">
      <alignment horizontal="left" vertical="center" wrapText="1"/>
    </xf>
    <xf numFmtId="0" fontId="0" fillId="0" borderId="0" xfId="0" applyAlignment="1">
      <alignment vertical="center" wrapText="1"/>
    </xf>
    <xf numFmtId="3" fontId="10" fillId="0" borderId="0" xfId="0" applyNumberFormat="1" applyFont="1" applyBorder="1" applyAlignment="1">
      <alignment horizontal="center" vertical="center" wrapText="1"/>
    </xf>
    <xf numFmtId="3" fontId="10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3" fontId="9" fillId="0" borderId="10" xfId="0" applyNumberFormat="1" applyFont="1" applyFill="1" applyBorder="1"/>
  </cellXfs>
  <cellStyles count="5">
    <cellStyle name="Normál" xfId="0" builtinId="0"/>
    <cellStyle name="Normál_Munka15" xfId="1" xr:uid="{00000000-0005-0000-0000-000001000000}"/>
    <cellStyle name="Normál_Munka4" xfId="2" xr:uid="{00000000-0005-0000-0000-000002000000}"/>
    <cellStyle name="Normál_Munka5" xfId="3" xr:uid="{00000000-0005-0000-0000-000003000000}"/>
    <cellStyle name="Normál_Munka7" xfId="4" xr:uid="{00000000-0005-0000-0000-000004000000}"/>
  </cellStyles>
  <dxfs count="3">
    <dxf>
      <numFmt numFmtId="170" formatCode=";;;"/>
    </dxf>
    <dxf>
      <numFmt numFmtId="170" formatCode=";;;"/>
    </dxf>
    <dxf>
      <numFmt numFmtId="170" formatCode=";;;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S55"/>
  <sheetViews>
    <sheetView view="pageLayout" topLeftCell="A4" zoomScaleNormal="100" workbookViewId="0">
      <selection activeCell="D32" sqref="D32"/>
    </sheetView>
  </sheetViews>
  <sheetFormatPr defaultColWidth="9" defaultRowHeight="12" x14ac:dyDescent="0.2"/>
  <cols>
    <col min="1" max="1" width="6.28515625" style="73" customWidth="1"/>
    <col min="2" max="2" width="30.28515625" style="93" customWidth="1"/>
    <col min="3" max="3" width="6.28515625" style="93" customWidth="1"/>
    <col min="4" max="4" width="8.7109375" style="497" bestFit="1" customWidth="1"/>
    <col min="5" max="5" width="10.28515625" style="73" bestFit="1" customWidth="1"/>
    <col min="6" max="6" width="7.42578125" style="73" bestFit="1" customWidth="1"/>
    <col min="7" max="7" width="9.28515625" style="73" customWidth="1"/>
    <col min="8" max="8" width="2.7109375" style="73" bestFit="1" customWidth="1"/>
    <col min="9" max="9" width="35.140625" style="93" customWidth="1"/>
    <col min="10" max="10" width="4.85546875" style="93" customWidth="1"/>
    <col min="11" max="11" width="9.7109375" style="497" bestFit="1" customWidth="1"/>
    <col min="12" max="13" width="9.7109375" style="497" customWidth="1"/>
    <col min="14" max="14" width="10.7109375" style="73" customWidth="1"/>
    <col min="15" max="16384" width="9" style="73"/>
  </cols>
  <sheetData>
    <row r="1" spans="1:16" ht="12.75" x14ac:dyDescent="0.2">
      <c r="A1" s="696" t="s">
        <v>403</v>
      </c>
      <c r="B1" s="697"/>
      <c r="C1" s="697"/>
      <c r="D1" s="697"/>
      <c r="E1" s="697"/>
      <c r="F1" s="697"/>
      <c r="G1" s="697"/>
      <c r="H1" s="697"/>
      <c r="I1" s="697"/>
      <c r="J1" s="697"/>
      <c r="K1" s="697"/>
      <c r="L1" s="697"/>
      <c r="M1" s="697"/>
      <c r="N1" s="698"/>
    </row>
    <row r="2" spans="1:16" x14ac:dyDescent="0.2">
      <c r="A2" s="699"/>
      <c r="B2" s="700"/>
      <c r="C2" s="700"/>
      <c r="D2" s="700"/>
      <c r="E2" s="700"/>
      <c r="F2" s="700"/>
      <c r="G2" s="700"/>
      <c r="H2" s="700"/>
      <c r="I2" s="700"/>
      <c r="J2" s="700"/>
      <c r="K2" s="700"/>
      <c r="L2" s="700"/>
      <c r="M2" s="700"/>
      <c r="N2" s="701"/>
    </row>
    <row r="3" spans="1:16" ht="12.75" x14ac:dyDescent="0.2">
      <c r="A3" s="696" t="s">
        <v>404</v>
      </c>
      <c r="B3" s="697"/>
      <c r="C3" s="697"/>
      <c r="D3" s="697"/>
      <c r="E3" s="697"/>
      <c r="F3" s="697"/>
      <c r="G3" s="697"/>
      <c r="H3" s="697"/>
      <c r="I3" s="697"/>
      <c r="J3" s="697"/>
      <c r="K3" s="697"/>
      <c r="L3" s="697"/>
      <c r="M3" s="697"/>
      <c r="N3" s="698"/>
    </row>
    <row r="4" spans="1:16" x14ac:dyDescent="0.2">
      <c r="A4" s="693"/>
      <c r="B4" s="694"/>
      <c r="C4" s="694"/>
      <c r="D4" s="694"/>
      <c r="E4" s="694"/>
      <c r="F4" s="694"/>
      <c r="G4" s="694"/>
      <c r="H4" s="694"/>
      <c r="I4" s="694"/>
      <c r="J4" s="694"/>
      <c r="K4" s="694"/>
      <c r="L4" s="694"/>
      <c r="M4" s="694"/>
      <c r="N4" s="695"/>
    </row>
    <row r="5" spans="1:16" ht="16.5" x14ac:dyDescent="0.25">
      <c r="A5" s="702" t="s">
        <v>444</v>
      </c>
      <c r="B5" s="703"/>
      <c r="C5" s="703"/>
      <c r="D5" s="703"/>
      <c r="E5" s="703"/>
      <c r="F5" s="703"/>
      <c r="G5" s="703"/>
      <c r="H5" s="703"/>
      <c r="I5" s="703"/>
      <c r="J5" s="703"/>
      <c r="K5" s="703"/>
      <c r="L5" s="703"/>
      <c r="M5" s="703"/>
      <c r="N5" s="704"/>
    </row>
    <row r="6" spans="1:16" x14ac:dyDescent="0.2">
      <c r="A6" s="693"/>
      <c r="B6" s="694"/>
      <c r="C6" s="694"/>
      <c r="D6" s="694"/>
      <c r="E6" s="694"/>
      <c r="F6" s="694"/>
      <c r="G6" s="694"/>
      <c r="H6" s="694"/>
      <c r="I6" s="694"/>
      <c r="J6" s="694"/>
      <c r="K6" s="694"/>
      <c r="L6" s="694"/>
      <c r="M6" s="694"/>
      <c r="N6" s="695"/>
    </row>
    <row r="7" spans="1:16" ht="13.5" thickBot="1" x14ac:dyDescent="0.25">
      <c r="A7" s="706" t="s">
        <v>405</v>
      </c>
      <c r="B7" s="706"/>
      <c r="C7" s="706"/>
      <c r="D7" s="706"/>
      <c r="E7" s="706"/>
      <c r="F7" s="706"/>
      <c r="G7" s="706"/>
      <c r="H7" s="706"/>
      <c r="I7" s="706"/>
      <c r="J7" s="706"/>
      <c r="K7" s="706"/>
      <c r="L7" s="706"/>
      <c r="M7" s="706"/>
      <c r="N7" s="706"/>
    </row>
    <row r="8" spans="1:16" ht="36.75" thickBot="1" x14ac:dyDescent="0.25">
      <c r="A8" s="460"/>
      <c r="B8" s="461"/>
      <c r="C8" s="462" t="s">
        <v>160</v>
      </c>
      <c r="D8" s="463"/>
      <c r="E8" s="635"/>
      <c r="F8" s="635"/>
      <c r="G8" s="464"/>
      <c r="H8" s="631"/>
      <c r="I8" s="461"/>
      <c r="J8" s="462" t="s">
        <v>160</v>
      </c>
      <c r="K8" s="628"/>
      <c r="L8" s="629"/>
      <c r="M8" s="629"/>
      <c r="N8" s="464"/>
    </row>
    <row r="9" spans="1:16" ht="11.25" customHeight="1" x14ac:dyDescent="0.2">
      <c r="A9" s="465" t="s">
        <v>11</v>
      </c>
      <c r="B9" s="466" t="s">
        <v>57</v>
      </c>
      <c r="C9" s="438"/>
      <c r="D9" s="633" t="s">
        <v>401</v>
      </c>
      <c r="E9" s="633" t="s">
        <v>402</v>
      </c>
      <c r="F9" s="633" t="s">
        <v>399</v>
      </c>
      <c r="G9" s="634" t="s">
        <v>400</v>
      </c>
      <c r="H9" s="632" t="s">
        <v>449</v>
      </c>
      <c r="I9" s="467" t="s">
        <v>58</v>
      </c>
      <c r="J9" s="438"/>
      <c r="K9" s="630" t="s">
        <v>401</v>
      </c>
      <c r="L9" s="630" t="s">
        <v>402</v>
      </c>
      <c r="M9" s="630" t="s">
        <v>399</v>
      </c>
      <c r="N9" s="634" t="s">
        <v>400</v>
      </c>
      <c r="O9" s="93"/>
    </row>
    <row r="10" spans="1:16" ht="24" x14ac:dyDescent="0.2">
      <c r="A10" s="468">
        <v>1</v>
      </c>
      <c r="B10" s="469" t="s">
        <v>145</v>
      </c>
      <c r="C10" s="439" t="s">
        <v>146</v>
      </c>
      <c r="D10" s="470">
        <v>554331</v>
      </c>
      <c r="E10" s="471">
        <f>'2 melléklet'!U11</f>
        <v>561730860</v>
      </c>
      <c r="F10" s="471">
        <f>'2 melléklet'!V11</f>
        <v>321956263</v>
      </c>
      <c r="G10" s="627">
        <f>F10/E10</f>
        <v>0.57315039269873835</v>
      </c>
      <c r="H10" s="472">
        <v>1</v>
      </c>
      <c r="I10" s="473" t="s">
        <v>2</v>
      </c>
      <c r="J10" s="474" t="s">
        <v>174</v>
      </c>
      <c r="K10" s="475">
        <v>358739</v>
      </c>
      <c r="L10" s="471">
        <f>'3 melléklet'!U10</f>
        <v>365889000</v>
      </c>
      <c r="M10" s="471">
        <f>'3 melléklet'!V10</f>
        <v>195478445</v>
      </c>
      <c r="N10" s="627">
        <f>M10/L10</f>
        <v>0.53425614052349213</v>
      </c>
    </row>
    <row r="11" spans="1:16" ht="24" x14ac:dyDescent="0.2">
      <c r="A11" s="468"/>
      <c r="B11" s="469" t="s">
        <v>147</v>
      </c>
      <c r="C11" s="439" t="s">
        <v>176</v>
      </c>
      <c r="D11" s="470"/>
      <c r="E11" s="471">
        <f>'2 melléklet'!U12</f>
        <v>0</v>
      </c>
      <c r="F11" s="471">
        <f>'2 melléklet'!V12</f>
        <v>0</v>
      </c>
      <c r="G11" s="627" t="e">
        <f t="shared" ref="G11:G33" si="0">F11/E11</f>
        <v>#DIV/0!</v>
      </c>
      <c r="H11" s="476">
        <v>2</v>
      </c>
      <c r="I11" s="473" t="s">
        <v>60</v>
      </c>
      <c r="J11" s="474" t="s">
        <v>175</v>
      </c>
      <c r="K11" s="475">
        <v>61226</v>
      </c>
      <c r="L11" s="471">
        <f>'3 melléklet'!U11</f>
        <v>61226000</v>
      </c>
      <c r="M11" s="471">
        <f>'3 melléklet'!V11</f>
        <v>30855358</v>
      </c>
      <c r="N11" s="627">
        <f t="shared" ref="N11:N33" si="1">M11/L11</f>
        <v>0.50395841635906313</v>
      </c>
    </row>
    <row r="12" spans="1:16" x14ac:dyDescent="0.2">
      <c r="A12" s="468">
        <v>2</v>
      </c>
      <c r="B12" s="469" t="s">
        <v>59</v>
      </c>
      <c r="C12" s="439" t="s">
        <v>148</v>
      </c>
      <c r="D12" s="470">
        <v>90100</v>
      </c>
      <c r="E12" s="471">
        <f>'2 melléklet'!U13</f>
        <v>90190000</v>
      </c>
      <c r="F12" s="471">
        <f>'2 melléklet'!V13</f>
        <v>35037108</v>
      </c>
      <c r="G12" s="627">
        <f t="shared" si="0"/>
        <v>0.3884810732897217</v>
      </c>
      <c r="H12" s="472">
        <v>3</v>
      </c>
      <c r="I12" s="473" t="s">
        <v>3</v>
      </c>
      <c r="J12" s="474" t="s">
        <v>177</v>
      </c>
      <c r="K12" s="475">
        <v>298626</v>
      </c>
      <c r="L12" s="471">
        <f>'3 melléklet'!U12</f>
        <v>304320389</v>
      </c>
      <c r="M12" s="471">
        <f>'3 melléklet'!V12</f>
        <v>128382435</v>
      </c>
      <c r="N12" s="627">
        <f t="shared" si="1"/>
        <v>0.42186603211788087</v>
      </c>
    </row>
    <row r="13" spans="1:16" x14ac:dyDescent="0.2">
      <c r="A13" s="468">
        <v>3</v>
      </c>
      <c r="B13" s="469" t="s">
        <v>149</v>
      </c>
      <c r="C13" s="439" t="s">
        <v>150</v>
      </c>
      <c r="D13" s="470">
        <v>113652</v>
      </c>
      <c r="E13" s="471">
        <f>'2 melléklet'!U14</f>
        <v>113602140</v>
      </c>
      <c r="F13" s="471">
        <f>'2 melléklet'!V14</f>
        <v>48268570</v>
      </c>
      <c r="G13" s="627">
        <f t="shared" si="0"/>
        <v>0.42489137968703761</v>
      </c>
      <c r="H13" s="472">
        <v>4</v>
      </c>
      <c r="I13" s="473" t="s">
        <v>54</v>
      </c>
      <c r="J13" s="474" t="s">
        <v>178</v>
      </c>
      <c r="K13" s="475">
        <v>28531</v>
      </c>
      <c r="L13" s="471">
        <f>'3 melléklet'!U13</f>
        <v>28531000</v>
      </c>
      <c r="M13" s="471">
        <f>'3 melléklet'!V13</f>
        <v>7772040</v>
      </c>
      <c r="N13" s="627">
        <f t="shared" si="1"/>
        <v>0.27240685570081663</v>
      </c>
    </row>
    <row r="14" spans="1:16" ht="24" x14ac:dyDescent="0.2">
      <c r="A14" s="468">
        <v>4</v>
      </c>
      <c r="B14" s="469" t="s">
        <v>151</v>
      </c>
      <c r="C14" s="439" t="s">
        <v>152</v>
      </c>
      <c r="D14" s="470"/>
      <c r="E14" s="471">
        <f>'2 melléklet'!U15</f>
        <v>0</v>
      </c>
      <c r="F14" s="471">
        <f>'2 melléklet'!V15</f>
        <v>2557000</v>
      </c>
      <c r="G14" s="627" t="e">
        <f t="shared" si="0"/>
        <v>#DIV/0!</v>
      </c>
      <c r="H14" s="472">
        <v>5</v>
      </c>
      <c r="I14" s="473" t="s">
        <v>61</v>
      </c>
      <c r="J14" s="474" t="s">
        <v>179</v>
      </c>
      <c r="K14" s="475">
        <v>31672</v>
      </c>
      <c r="L14" s="471">
        <f>'3 melléklet'!U14</f>
        <v>32747652</v>
      </c>
      <c r="M14" s="471">
        <f>'3 melléklet'!V14</f>
        <v>16717519</v>
      </c>
      <c r="N14" s="627">
        <f t="shared" si="1"/>
        <v>0.51049519519750608</v>
      </c>
    </row>
    <row r="15" spans="1:16" x14ac:dyDescent="0.2">
      <c r="A15" s="468"/>
      <c r="B15" s="477" t="s">
        <v>63</v>
      </c>
      <c r="C15" s="441"/>
      <c r="D15" s="478">
        <f>SUM(D10:D14)-D11</f>
        <v>758083</v>
      </c>
      <c r="E15" s="471">
        <f>'2 melléklet'!U16</f>
        <v>765523000</v>
      </c>
      <c r="F15" s="471">
        <f>'2 melléklet'!V16</f>
        <v>407818941</v>
      </c>
      <c r="G15" s="627">
        <f t="shared" si="0"/>
        <v>0.53273244696762867</v>
      </c>
      <c r="H15" s="472">
        <v>6</v>
      </c>
      <c r="I15" s="469" t="s">
        <v>112</v>
      </c>
      <c r="J15" s="439" t="s">
        <v>180</v>
      </c>
      <c r="K15" s="475"/>
      <c r="L15" s="471">
        <f>'3 melléklet'!U15</f>
        <v>0</v>
      </c>
      <c r="M15" s="471">
        <f>'3 melléklet'!V15</f>
        <v>0</v>
      </c>
      <c r="N15" s="627" t="e">
        <f t="shared" si="1"/>
        <v>#DIV/0!</v>
      </c>
      <c r="P15" s="139"/>
    </row>
    <row r="16" spans="1:16" s="103" customFormat="1" ht="24" x14ac:dyDescent="0.2">
      <c r="A16" s="465" t="s">
        <v>52</v>
      </c>
      <c r="B16" s="466" t="s">
        <v>64</v>
      </c>
      <c r="C16" s="439"/>
      <c r="D16" s="470"/>
      <c r="E16" s="471">
        <f>'2 melléklet'!U17</f>
        <v>0</v>
      </c>
      <c r="F16" s="471">
        <f>'2 melléklet'!V17</f>
        <v>0</v>
      </c>
      <c r="G16" s="627" t="e">
        <f t="shared" si="0"/>
        <v>#DIV/0!</v>
      </c>
      <c r="H16" s="479"/>
      <c r="I16" s="480" t="s">
        <v>62</v>
      </c>
      <c r="J16" s="481"/>
      <c r="K16" s="482">
        <f>K10+K11+K12+K13+K14+K15</f>
        <v>778794</v>
      </c>
      <c r="L16" s="471">
        <f>'3 melléklet'!U16</f>
        <v>792714041</v>
      </c>
      <c r="M16" s="471">
        <f>'3 melléklet'!V16</f>
        <v>379205797</v>
      </c>
      <c r="N16" s="627">
        <f t="shared" si="1"/>
        <v>0.47836392114568338</v>
      </c>
    </row>
    <row r="17" spans="1:19" ht="25.5" customHeight="1" x14ac:dyDescent="0.2">
      <c r="A17" s="468">
        <v>5</v>
      </c>
      <c r="B17" s="469" t="s">
        <v>73</v>
      </c>
      <c r="C17" s="439" t="s">
        <v>153</v>
      </c>
      <c r="D17" s="470"/>
      <c r="E17" s="471">
        <f>'2 melléklet'!U18</f>
        <v>112833301</v>
      </c>
      <c r="F17" s="471">
        <f>'2 melléklet'!V18</f>
        <v>132339033</v>
      </c>
      <c r="G17" s="627">
        <f t="shared" si="0"/>
        <v>1.1728721204389829</v>
      </c>
      <c r="H17" s="483" t="s">
        <v>85</v>
      </c>
      <c r="I17" s="484" t="s">
        <v>65</v>
      </c>
      <c r="J17" s="474"/>
      <c r="K17" s="475"/>
      <c r="L17" s="471">
        <f>'3 melléklet'!U17</f>
        <v>0</v>
      </c>
      <c r="M17" s="471">
        <f>'3 melléklet'!V17</f>
        <v>0</v>
      </c>
      <c r="N17" s="627" t="e">
        <f t="shared" si="1"/>
        <v>#DIV/0!</v>
      </c>
      <c r="P17" s="139"/>
      <c r="Q17" s="139"/>
    </row>
    <row r="18" spans="1:19" x14ac:dyDescent="0.2">
      <c r="A18" s="468">
        <v>6</v>
      </c>
      <c r="B18" s="469" t="s">
        <v>154</v>
      </c>
      <c r="C18" s="439" t="s">
        <v>155</v>
      </c>
      <c r="D18" s="470"/>
      <c r="E18" s="471">
        <f>'2 melléklet'!U19</f>
        <v>0</v>
      </c>
      <c r="F18" s="471">
        <f>'2 melléklet'!V19</f>
        <v>1100000</v>
      </c>
      <c r="G18" s="627" t="e">
        <f t="shared" si="0"/>
        <v>#DIV/0!</v>
      </c>
      <c r="H18" s="472">
        <v>7</v>
      </c>
      <c r="I18" s="473" t="s">
        <v>67</v>
      </c>
      <c r="J18" s="474" t="s">
        <v>181</v>
      </c>
      <c r="K18" s="475"/>
      <c r="L18" s="471">
        <f>'3 melléklet'!U18</f>
        <v>1793556</v>
      </c>
      <c r="M18" s="471">
        <f>'3 melléklet'!V18</f>
        <v>2131725</v>
      </c>
      <c r="N18" s="627">
        <f>M18/L18</f>
        <v>1.1885466637227942</v>
      </c>
    </row>
    <row r="19" spans="1:19" ht="24" x14ac:dyDescent="0.2">
      <c r="A19" s="485">
        <v>7</v>
      </c>
      <c r="B19" s="469" t="s">
        <v>75</v>
      </c>
      <c r="C19" s="439" t="s">
        <v>156</v>
      </c>
      <c r="D19" s="470">
        <v>10000</v>
      </c>
      <c r="E19" s="471">
        <f>'2 melléklet'!U20</f>
        <v>10000000</v>
      </c>
      <c r="F19" s="471">
        <f>'2 melléklet'!V20</f>
        <v>8561485</v>
      </c>
      <c r="G19" s="627">
        <f t="shared" si="0"/>
        <v>0.85614849999999998</v>
      </c>
      <c r="H19" s="472">
        <v>8</v>
      </c>
      <c r="I19" s="473" t="s">
        <v>68</v>
      </c>
      <c r="J19" s="474" t="s">
        <v>182</v>
      </c>
      <c r="K19" s="475"/>
      <c r="L19" s="471">
        <f>'3 melléklet'!U19</f>
        <v>2002250</v>
      </c>
      <c r="M19" s="471">
        <f>'3 melléklet'!V19</f>
        <v>195515</v>
      </c>
      <c r="N19" s="627">
        <f t="shared" si="1"/>
        <v>9.7647646397802476E-2</v>
      </c>
      <c r="P19" s="139"/>
      <c r="S19" s="139"/>
    </row>
    <row r="20" spans="1:19" x14ac:dyDescent="0.2">
      <c r="A20" s="468"/>
      <c r="B20" s="477" t="s">
        <v>71</v>
      </c>
      <c r="C20" s="441"/>
      <c r="D20" s="478">
        <f>SUM(D19)</f>
        <v>10000</v>
      </c>
      <c r="E20" s="471">
        <f>'2 melléklet'!U21</f>
        <v>122833301</v>
      </c>
      <c r="F20" s="471">
        <f>'2 melléklet'!V21</f>
        <v>142000518</v>
      </c>
      <c r="G20" s="627">
        <f t="shared" si="0"/>
        <v>1.1560425132594947</v>
      </c>
      <c r="H20" s="472">
        <v>9</v>
      </c>
      <c r="I20" s="473" t="s">
        <v>94</v>
      </c>
      <c r="J20" s="474" t="s">
        <v>183</v>
      </c>
      <c r="K20" s="475">
        <v>10000</v>
      </c>
      <c r="L20" s="471">
        <f>'3 melléklet'!U20</f>
        <v>10000000</v>
      </c>
      <c r="M20" s="471">
        <f>'3 melléklet'!V20</f>
        <v>2000000</v>
      </c>
      <c r="N20" s="627">
        <f t="shared" si="1"/>
        <v>0.2</v>
      </c>
    </row>
    <row r="21" spans="1:19" ht="24" x14ac:dyDescent="0.2">
      <c r="A21" s="465" t="s">
        <v>55</v>
      </c>
      <c r="B21" s="466" t="s">
        <v>91</v>
      </c>
      <c r="C21" s="439"/>
      <c r="D21" s="470"/>
      <c r="E21" s="471">
        <f>'2 melléklet'!U22</f>
        <v>0</v>
      </c>
      <c r="F21" s="471">
        <f>'2 melléklet'!V22</f>
        <v>0</v>
      </c>
      <c r="G21" s="627" t="e">
        <f t="shared" si="0"/>
        <v>#DIV/0!</v>
      </c>
      <c r="H21" s="472">
        <v>10</v>
      </c>
      <c r="I21" s="473" t="s">
        <v>16</v>
      </c>
      <c r="J21" s="474" t="s">
        <v>180</v>
      </c>
      <c r="K21" s="475">
        <v>19528</v>
      </c>
      <c r="L21" s="471">
        <f>'3 melléklet'!U21</f>
        <v>122085000</v>
      </c>
      <c r="M21" s="471">
        <f>'3 melléklet'!V21</f>
        <v>0</v>
      </c>
      <c r="N21" s="627">
        <f t="shared" si="1"/>
        <v>0</v>
      </c>
      <c r="O21" s="139"/>
      <c r="P21" s="139"/>
      <c r="S21" s="139"/>
    </row>
    <row r="22" spans="1:19" s="103" customFormat="1" ht="24" x14ac:dyDescent="0.2">
      <c r="A22" s="468"/>
      <c r="B22" s="469" t="s">
        <v>82</v>
      </c>
      <c r="C22" s="439"/>
      <c r="D22" s="470"/>
      <c r="E22" s="471">
        <f>'2 melléklet'!U23</f>
        <v>0</v>
      </c>
      <c r="F22" s="471">
        <f>'2 melléklet'!V23</f>
        <v>0</v>
      </c>
      <c r="G22" s="627" t="e">
        <f t="shared" si="0"/>
        <v>#DIV/0!</v>
      </c>
      <c r="H22" s="479"/>
      <c r="I22" s="480" t="s">
        <v>70</v>
      </c>
      <c r="J22" s="481"/>
      <c r="K22" s="482">
        <f>SUM(K18:K21)</f>
        <v>29528</v>
      </c>
      <c r="L22" s="471">
        <f>'3 melléklet'!U22</f>
        <v>135880806</v>
      </c>
      <c r="M22" s="471">
        <f>'3 melléklet'!V22</f>
        <v>4327240</v>
      </c>
      <c r="N22" s="655">
        <f t="shared" si="1"/>
        <v>3.1845851723899844E-2</v>
      </c>
    </row>
    <row r="23" spans="1:19" ht="16.5" customHeight="1" x14ac:dyDescent="0.2">
      <c r="A23" s="468">
        <v>8</v>
      </c>
      <c r="B23" s="469" t="s">
        <v>80</v>
      </c>
      <c r="C23" s="439" t="s">
        <v>184</v>
      </c>
      <c r="D23" s="470">
        <v>60156</v>
      </c>
      <c r="E23" s="471">
        <f>'2 melléklet'!U24</f>
        <v>60156000</v>
      </c>
      <c r="F23" s="471">
        <f>'2 melléklet'!V24</f>
        <v>0</v>
      </c>
      <c r="G23" s="627">
        <f t="shared" si="0"/>
        <v>0</v>
      </c>
      <c r="H23" s="483" t="s">
        <v>86</v>
      </c>
      <c r="I23" s="486" t="s">
        <v>91</v>
      </c>
      <c r="J23" s="474"/>
      <c r="K23" s="475"/>
      <c r="L23" s="471">
        <f>'3 melléklet'!U23</f>
        <v>0</v>
      </c>
      <c r="M23" s="471">
        <f>'3 melléklet'!V23</f>
        <v>0</v>
      </c>
      <c r="N23" s="627" t="e">
        <f t="shared" si="1"/>
        <v>#DIV/0!</v>
      </c>
      <c r="O23" s="139"/>
    </row>
    <row r="24" spans="1:19" ht="15" customHeight="1" x14ac:dyDescent="0.2">
      <c r="A24" s="468">
        <v>9</v>
      </c>
      <c r="B24" s="469" t="s">
        <v>81</v>
      </c>
      <c r="C24" s="439" t="s">
        <v>185</v>
      </c>
      <c r="D24" s="470"/>
      <c r="E24" s="471">
        <f>'2 melléklet'!U25</f>
        <v>0</v>
      </c>
      <c r="F24" s="471">
        <f>'2 melléklet'!V25</f>
        <v>0</v>
      </c>
      <c r="G24" s="627" t="e">
        <f t="shared" si="0"/>
        <v>#DIV/0!</v>
      </c>
      <c r="H24" s="472">
        <v>9</v>
      </c>
      <c r="I24" s="473" t="s">
        <v>77</v>
      </c>
      <c r="J24" s="474" t="s">
        <v>170</v>
      </c>
      <c r="K24" s="475"/>
      <c r="L24" s="471">
        <f>'3 melléklet'!U24</f>
        <v>0</v>
      </c>
      <c r="M24" s="471">
        <f>'3 melléklet'!V24</f>
        <v>0</v>
      </c>
      <c r="N24" s="627" t="e">
        <f t="shared" si="1"/>
        <v>#DIV/0!</v>
      </c>
    </row>
    <row r="25" spans="1:19" ht="24" x14ac:dyDescent="0.2">
      <c r="A25" s="468"/>
      <c r="B25" s="469" t="s">
        <v>83</v>
      </c>
      <c r="C25" s="439"/>
      <c r="D25" s="470"/>
      <c r="E25" s="471">
        <f>'2 melléklet'!U26</f>
        <v>0</v>
      </c>
      <c r="F25" s="471">
        <f>'2 melléklet'!V26</f>
        <v>0</v>
      </c>
      <c r="G25" s="627" t="e">
        <f t="shared" si="0"/>
        <v>#DIV/0!</v>
      </c>
      <c r="H25" s="472">
        <v>10</v>
      </c>
      <c r="I25" s="473" t="s">
        <v>79</v>
      </c>
      <c r="J25" s="474" t="s">
        <v>171</v>
      </c>
      <c r="K25" s="475"/>
      <c r="L25" s="471">
        <f>'3 melléklet'!U25</f>
        <v>0</v>
      </c>
      <c r="M25" s="471">
        <f>'3 melléklet'!V25</f>
        <v>0</v>
      </c>
      <c r="N25" s="627" t="e">
        <f t="shared" si="1"/>
        <v>#DIV/0!</v>
      </c>
    </row>
    <row r="26" spans="1:19" ht="24" x14ac:dyDescent="0.2">
      <c r="A26" s="468">
        <v>10</v>
      </c>
      <c r="B26" s="469" t="s">
        <v>80</v>
      </c>
      <c r="C26" s="439" t="s">
        <v>157</v>
      </c>
      <c r="D26" s="470"/>
      <c r="E26" s="471">
        <f>'2 melléklet'!U27</f>
        <v>0</v>
      </c>
      <c r="F26" s="471">
        <f>'2 melléklet'!V27</f>
        <v>0</v>
      </c>
      <c r="G26" s="627" t="e">
        <f t="shared" si="0"/>
        <v>#DIV/0!</v>
      </c>
      <c r="H26" s="476">
        <v>11</v>
      </c>
      <c r="I26" s="469" t="s">
        <v>172</v>
      </c>
      <c r="J26" s="439" t="s">
        <v>173</v>
      </c>
      <c r="K26" s="475">
        <v>19917</v>
      </c>
      <c r="L26" s="471">
        <f>'3 melléklet'!U26</f>
        <v>19917000</v>
      </c>
      <c r="M26" s="471">
        <f>'3 melléklet'!V26</f>
        <v>19917325</v>
      </c>
      <c r="N26" s="627">
        <f t="shared" si="1"/>
        <v>1.0000163177185319</v>
      </c>
    </row>
    <row r="27" spans="1:19" x14ac:dyDescent="0.2">
      <c r="A27" s="468">
        <v>11</v>
      </c>
      <c r="B27" s="469" t="s">
        <v>81</v>
      </c>
      <c r="C27" s="439" t="s">
        <v>157</v>
      </c>
      <c r="D27" s="470"/>
      <c r="E27" s="471">
        <f>'2 melléklet'!U28</f>
        <v>0</v>
      </c>
      <c r="F27" s="471">
        <f>'2 melléklet'!V28</f>
        <v>0</v>
      </c>
      <c r="G27" s="627" t="e">
        <f t="shared" si="0"/>
        <v>#DIV/0!</v>
      </c>
      <c r="H27" s="472"/>
      <c r="I27" s="480" t="s">
        <v>108</v>
      </c>
      <c r="J27" s="487"/>
      <c r="K27" s="482">
        <f>SUM(K23:K26)</f>
        <v>19917</v>
      </c>
      <c r="L27" s="471">
        <f>'3 melléklet'!U27</f>
        <v>19917000</v>
      </c>
      <c r="M27" s="471">
        <f>'3 melléklet'!V27</f>
        <v>19917325</v>
      </c>
      <c r="N27" s="656">
        <f t="shared" si="1"/>
        <v>1.0000163177185319</v>
      </c>
    </row>
    <row r="28" spans="1:19" ht="24" x14ac:dyDescent="0.2">
      <c r="A28" s="468"/>
      <c r="B28" s="469" t="s">
        <v>84</v>
      </c>
      <c r="C28" s="439"/>
      <c r="D28" s="470"/>
      <c r="E28" s="471">
        <f>'2 melléklet'!U29</f>
        <v>0</v>
      </c>
      <c r="F28" s="471">
        <f>'2 melléklet'!V29</f>
        <v>0</v>
      </c>
      <c r="G28" s="627" t="e">
        <f t="shared" si="0"/>
        <v>#DIV/0!</v>
      </c>
      <c r="H28" s="472"/>
      <c r="I28" s="473"/>
      <c r="J28" s="488"/>
      <c r="K28" s="470"/>
      <c r="L28" s="471"/>
      <c r="M28" s="471"/>
      <c r="N28" s="627" t="e">
        <f t="shared" si="1"/>
        <v>#DIV/0!</v>
      </c>
    </row>
    <row r="29" spans="1:19" x14ac:dyDescent="0.2">
      <c r="A29" s="468">
        <v>12</v>
      </c>
      <c r="B29" s="469" t="s">
        <v>158</v>
      </c>
      <c r="C29" s="439" t="s">
        <v>167</v>
      </c>
      <c r="D29" s="470"/>
      <c r="E29" s="471">
        <f>'2 melléklet'!U30</f>
        <v>0</v>
      </c>
      <c r="F29" s="471">
        <f>'2 melléklet'!V30</f>
        <v>0</v>
      </c>
      <c r="G29" s="627" t="e">
        <f t="shared" si="0"/>
        <v>#DIV/0!</v>
      </c>
      <c r="H29" s="472"/>
      <c r="I29" s="473"/>
      <c r="J29" s="488"/>
      <c r="K29" s="470"/>
      <c r="L29" s="471"/>
      <c r="M29" s="471"/>
      <c r="N29" s="627" t="e">
        <f t="shared" si="1"/>
        <v>#DIV/0!</v>
      </c>
    </row>
    <row r="30" spans="1:19" x14ac:dyDescent="0.2">
      <c r="A30" s="468">
        <v>13</v>
      </c>
      <c r="B30" s="469" t="s">
        <v>78</v>
      </c>
      <c r="C30" s="439" t="s">
        <v>168</v>
      </c>
      <c r="D30" s="470"/>
      <c r="E30" s="471">
        <f>'2 melléklet'!U31</f>
        <v>0</v>
      </c>
      <c r="F30" s="471">
        <f>'2 melléklet'!V31</f>
        <v>0</v>
      </c>
      <c r="G30" s="627" t="e">
        <f t="shared" si="0"/>
        <v>#DIV/0!</v>
      </c>
      <c r="H30" s="472"/>
      <c r="I30" s="480"/>
      <c r="J30" s="487"/>
      <c r="K30" s="478"/>
      <c r="L30" s="471"/>
      <c r="M30" s="471"/>
      <c r="N30" s="655" t="e">
        <f t="shared" si="1"/>
        <v>#DIV/0!</v>
      </c>
    </row>
    <row r="31" spans="1:19" ht="24" x14ac:dyDescent="0.2">
      <c r="A31" s="485">
        <v>14</v>
      </c>
      <c r="B31" s="469" t="s">
        <v>159</v>
      </c>
      <c r="C31" s="442" t="s">
        <v>169</v>
      </c>
      <c r="D31" s="470"/>
      <c r="E31" s="471">
        <f>'2 melléklet'!U32</f>
        <v>0</v>
      </c>
      <c r="F31" s="471">
        <f>'2 melléklet'!V32</f>
        <v>0</v>
      </c>
      <c r="G31" s="627" t="e">
        <f t="shared" si="0"/>
        <v>#DIV/0!</v>
      </c>
      <c r="H31" s="472"/>
      <c r="I31" s="473"/>
      <c r="J31" s="488"/>
      <c r="K31" s="470"/>
      <c r="L31" s="471"/>
      <c r="M31" s="471"/>
      <c r="N31" s="627" t="e">
        <f t="shared" si="1"/>
        <v>#DIV/0!</v>
      </c>
    </row>
    <row r="32" spans="1:19" x14ac:dyDescent="0.2">
      <c r="A32" s="468"/>
      <c r="B32" s="477" t="s">
        <v>51</v>
      </c>
      <c r="C32" s="440"/>
      <c r="D32" s="478">
        <f>SUM(D23:D31)</f>
        <v>60156</v>
      </c>
      <c r="E32" s="471">
        <f>'2 melléklet'!U33</f>
        <v>60156000</v>
      </c>
      <c r="F32" s="471">
        <f>'2 melléklet'!V33</f>
        <v>0</v>
      </c>
      <c r="G32" s="627">
        <f t="shared" si="0"/>
        <v>0</v>
      </c>
      <c r="H32" s="472"/>
      <c r="I32" s="473"/>
      <c r="J32" s="488"/>
      <c r="K32" s="470"/>
      <c r="L32" s="471"/>
      <c r="M32" s="471"/>
      <c r="N32" s="627" t="e">
        <f t="shared" si="1"/>
        <v>#DIV/0!</v>
      </c>
    </row>
    <row r="33" spans="1:14" s="103" customFormat="1" ht="24.75" thickBot="1" x14ac:dyDescent="0.25">
      <c r="A33" s="489"/>
      <c r="B33" s="490" t="s">
        <v>104</v>
      </c>
      <c r="C33" s="491"/>
      <c r="D33" s="492">
        <f>SUM(D32,D20,D15)</f>
        <v>828239</v>
      </c>
      <c r="E33" s="493">
        <f t="shared" ref="E33:F33" si="2">SUM(E32,E20,E15)</f>
        <v>948512301</v>
      </c>
      <c r="F33" s="493">
        <f t="shared" si="2"/>
        <v>549819459</v>
      </c>
      <c r="G33" s="654">
        <f t="shared" si="0"/>
        <v>0.57966508016852802</v>
      </c>
      <c r="H33" s="494"/>
      <c r="I33" s="495" t="s">
        <v>117</v>
      </c>
      <c r="J33" s="496"/>
      <c r="K33" s="492">
        <f>K27+K22+K16</f>
        <v>828239</v>
      </c>
      <c r="L33" s="493">
        <f t="shared" ref="L33" si="3">L27+L22+L16</f>
        <v>948511847</v>
      </c>
      <c r="M33" s="493">
        <f t="shared" ref="M33" si="4">M27+M22+M16</f>
        <v>403450362</v>
      </c>
      <c r="N33" s="654">
        <f t="shared" si="1"/>
        <v>0.42535089390401676</v>
      </c>
    </row>
    <row r="34" spans="1:14" x14ac:dyDescent="0.2">
      <c r="E34" s="77"/>
      <c r="F34" s="77"/>
      <c r="G34" s="77"/>
    </row>
    <row r="47" spans="1:14" ht="12" customHeight="1" x14ac:dyDescent="0.2">
      <c r="C47" s="705" t="s">
        <v>406</v>
      </c>
      <c r="D47" s="705"/>
    </row>
    <row r="48" spans="1:14" x14ac:dyDescent="0.2">
      <c r="B48" s="93" t="s">
        <v>407</v>
      </c>
      <c r="C48" s="705">
        <f>E33-'2 melléklet'!R35</f>
        <v>948512301</v>
      </c>
      <c r="D48" s="705"/>
    </row>
    <row r="49" spans="2:13" x14ac:dyDescent="0.2">
      <c r="B49" s="93" t="s">
        <v>408</v>
      </c>
      <c r="C49" s="705">
        <f>E33-('2A melléklet'!P35+'2A melléklet'!Q35+'2A melléklet'!R35)</f>
        <v>948512301</v>
      </c>
      <c r="D49" s="705"/>
      <c r="I49" s="73"/>
      <c r="J49" s="73"/>
      <c r="K49" s="73"/>
      <c r="L49" s="73"/>
      <c r="M49" s="73"/>
    </row>
    <row r="50" spans="2:13" x14ac:dyDescent="0.2">
      <c r="B50" s="93" t="s">
        <v>409</v>
      </c>
      <c r="C50" s="705">
        <f>E33-'2B melléklet '!W412</f>
        <v>948512301</v>
      </c>
      <c r="D50" s="705"/>
      <c r="I50" s="73"/>
      <c r="J50" s="73"/>
      <c r="K50" s="73"/>
      <c r="L50" s="73"/>
      <c r="M50" s="73"/>
    </row>
    <row r="51" spans="2:13" x14ac:dyDescent="0.2">
      <c r="B51" s="93" t="s">
        <v>410</v>
      </c>
      <c r="C51" s="705">
        <f>N33-'3 melléklet'!R29</f>
        <v>0.42535089390401676</v>
      </c>
      <c r="D51" s="705"/>
      <c r="I51" s="73"/>
      <c r="J51" s="73"/>
      <c r="K51" s="73"/>
      <c r="L51" s="73"/>
      <c r="M51" s="73"/>
    </row>
    <row r="52" spans="2:13" x14ac:dyDescent="0.2">
      <c r="B52" s="93" t="s">
        <v>411</v>
      </c>
      <c r="C52" s="705">
        <f>N33-('3A melléklet'!P29+'3A melléklet'!Q29+'3A melléklet'!R29)</f>
        <v>0.42535089390401676</v>
      </c>
      <c r="D52" s="705"/>
      <c r="I52" s="73"/>
      <c r="J52" s="73"/>
      <c r="K52" s="73"/>
      <c r="L52" s="73"/>
      <c r="M52" s="73"/>
    </row>
    <row r="53" spans="2:13" x14ac:dyDescent="0.2">
      <c r="B53" s="93" t="s">
        <v>412</v>
      </c>
      <c r="C53" s="705">
        <f>N33-'3B melléklet '!S437</f>
        <v>0.42535089390401676</v>
      </c>
      <c r="D53" s="705"/>
      <c r="I53" s="73"/>
      <c r="J53" s="73"/>
      <c r="K53" s="73"/>
      <c r="L53" s="73"/>
      <c r="M53" s="73"/>
    </row>
    <row r="55" spans="2:13" ht="48" customHeight="1" x14ac:dyDescent="0.2">
      <c r="C55" s="498"/>
      <c r="D55" s="499"/>
      <c r="I55" s="73"/>
      <c r="J55" s="73"/>
      <c r="K55" s="73"/>
      <c r="L55" s="73"/>
      <c r="M55" s="73"/>
    </row>
  </sheetData>
  <mergeCells count="14">
    <mergeCell ref="C52:D52"/>
    <mergeCell ref="C53:D53"/>
    <mergeCell ref="A7:N7"/>
    <mergeCell ref="C47:D47"/>
    <mergeCell ref="C48:D48"/>
    <mergeCell ref="C49:D49"/>
    <mergeCell ref="C50:D50"/>
    <mergeCell ref="C51:D51"/>
    <mergeCell ref="A6:N6"/>
    <mergeCell ref="A1:N1"/>
    <mergeCell ref="A2:N2"/>
    <mergeCell ref="A3:N3"/>
    <mergeCell ref="A4:N4"/>
    <mergeCell ref="A5:N5"/>
  </mergeCells>
  <phoneticPr fontId="17" type="noConversion"/>
  <printOptions horizontalCentered="1"/>
  <pageMargins left="0" right="0" top="7.4999999999999997E-2" bottom="0" header="0.51181102362204722" footer="0.39370078740157483"/>
  <pageSetup paperSize="9" scale="90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B050"/>
  </sheetPr>
  <dimension ref="A1:E42"/>
  <sheetViews>
    <sheetView view="pageLayout" zoomScaleNormal="100" workbookViewId="0">
      <selection activeCell="E12" sqref="E12"/>
    </sheetView>
  </sheetViews>
  <sheetFormatPr defaultRowHeight="12.75" x14ac:dyDescent="0.2"/>
  <cols>
    <col min="1" max="1" width="4.140625" style="14" customWidth="1"/>
    <col min="2" max="2" width="33.7109375" style="8" customWidth="1"/>
    <col min="3" max="3" width="11.140625" style="8" customWidth="1"/>
    <col min="4" max="4" width="12.7109375" style="8" customWidth="1"/>
    <col min="5" max="5" width="15.140625" style="8" customWidth="1"/>
    <col min="6" max="16384" width="9.140625" style="8"/>
  </cols>
  <sheetData>
    <row r="1" spans="1:5" x14ac:dyDescent="0.2">
      <c r="A1" s="957" t="s">
        <v>431</v>
      </c>
      <c r="B1" s="965"/>
      <c r="C1" s="965"/>
      <c r="D1" s="965"/>
      <c r="E1" s="965"/>
    </row>
    <row r="2" spans="1:5" x14ac:dyDescent="0.2">
      <c r="A2" s="678"/>
      <c r="B2" s="676"/>
      <c r="C2" s="676"/>
      <c r="D2" s="676"/>
      <c r="E2" s="676"/>
    </row>
    <row r="3" spans="1:5" x14ac:dyDescent="0.2">
      <c r="A3" s="955" t="s">
        <v>432</v>
      </c>
      <c r="B3" s="956"/>
      <c r="C3" s="956"/>
      <c r="D3" s="956"/>
      <c r="E3" s="956"/>
    </row>
    <row r="4" spans="1:5" x14ac:dyDescent="0.2">
      <c r="A4" s="552"/>
      <c r="B4" s="553"/>
      <c r="C4" s="553"/>
      <c r="D4" s="553"/>
      <c r="E4" s="553"/>
    </row>
    <row r="5" spans="1:5" ht="19.5" customHeight="1" x14ac:dyDescent="0.2">
      <c r="A5" s="967" t="s">
        <v>433</v>
      </c>
      <c r="B5" s="968"/>
      <c r="C5" s="968"/>
      <c r="D5" s="968"/>
      <c r="E5" s="968"/>
    </row>
    <row r="6" spans="1:5" x14ac:dyDescent="0.2">
      <c r="A6" s="969"/>
      <c r="B6" s="970"/>
      <c r="C6" s="970"/>
      <c r="D6" s="970"/>
      <c r="E6" s="970"/>
    </row>
    <row r="7" spans="1:5" ht="13.5" thickBot="1" x14ac:dyDescent="0.25">
      <c r="A7" s="563"/>
      <c r="B7" s="563"/>
      <c r="C7" s="966" t="s">
        <v>405</v>
      </c>
      <c r="D7" s="966"/>
      <c r="E7" s="966"/>
    </row>
    <row r="8" spans="1:5" ht="15.75" x14ac:dyDescent="0.25">
      <c r="A8" s="448" t="s">
        <v>40</v>
      </c>
      <c r="B8" s="449" t="s">
        <v>41</v>
      </c>
      <c r="C8" s="605" t="s">
        <v>434</v>
      </c>
      <c r="D8" s="606" t="s">
        <v>313</v>
      </c>
      <c r="E8" s="606" t="s">
        <v>450</v>
      </c>
    </row>
    <row r="9" spans="1:5" ht="15.75" x14ac:dyDescent="0.2">
      <c r="A9" s="607">
        <v>1</v>
      </c>
      <c r="B9" s="608" t="s">
        <v>416</v>
      </c>
      <c r="C9" s="609">
        <f>126954</f>
        <v>126954</v>
      </c>
      <c r="D9" s="610">
        <v>126954</v>
      </c>
      <c r="E9" s="610">
        <v>47018</v>
      </c>
    </row>
    <row r="10" spans="1:5" ht="31.5" x14ac:dyDescent="0.2">
      <c r="A10" s="607">
        <v>2</v>
      </c>
      <c r="B10" s="611" t="s">
        <v>417</v>
      </c>
      <c r="C10" s="612">
        <v>143407</v>
      </c>
      <c r="D10" s="610">
        <v>143407</v>
      </c>
      <c r="E10" s="610">
        <v>67546</v>
      </c>
    </row>
    <row r="11" spans="1:5" ht="31.5" x14ac:dyDescent="0.2">
      <c r="A11" s="607">
        <v>3</v>
      </c>
      <c r="B11" s="611" t="s">
        <v>418</v>
      </c>
      <c r="C11" s="612">
        <v>137553</v>
      </c>
      <c r="D11" s="610">
        <v>137553</v>
      </c>
      <c r="E11" s="610">
        <v>78530</v>
      </c>
    </row>
    <row r="12" spans="1:5" ht="16.5" thickBot="1" x14ac:dyDescent="0.3">
      <c r="A12" s="613"/>
      <c r="B12" s="614" t="s">
        <v>13</v>
      </c>
      <c r="C12" s="615">
        <f>C9+C10+C11</f>
        <v>407914</v>
      </c>
      <c r="D12" s="616">
        <f>D9+D10+D11</f>
        <v>407914</v>
      </c>
      <c r="E12" s="616">
        <f>E9+E10+E11</f>
        <v>193094</v>
      </c>
    </row>
    <row r="13" spans="1:5" x14ac:dyDescent="0.2">
      <c r="A13" s="34"/>
      <c r="B13" s="1"/>
    </row>
    <row r="14" spans="1:5" x14ac:dyDescent="0.2">
      <c r="A14" s="34"/>
      <c r="B14" s="1"/>
    </row>
    <row r="15" spans="1:5" x14ac:dyDescent="0.2">
      <c r="A15" s="34"/>
      <c r="B15" s="1"/>
    </row>
    <row r="16" spans="1:5" x14ac:dyDescent="0.2">
      <c r="A16" s="34"/>
      <c r="B16" s="1"/>
    </row>
    <row r="17" spans="1:2" x14ac:dyDescent="0.2">
      <c r="A17" s="34"/>
      <c r="B17" s="1"/>
    </row>
    <row r="18" spans="1:2" x14ac:dyDescent="0.2">
      <c r="A18" s="34"/>
      <c r="B18" s="1"/>
    </row>
    <row r="19" spans="1:2" x14ac:dyDescent="0.2">
      <c r="A19" s="34"/>
      <c r="B19" s="1"/>
    </row>
    <row r="20" spans="1:2" x14ac:dyDescent="0.2">
      <c r="A20" s="34"/>
      <c r="B20" s="1"/>
    </row>
    <row r="21" spans="1:2" x14ac:dyDescent="0.2">
      <c r="A21" s="34"/>
      <c r="B21" s="32"/>
    </row>
    <row r="22" spans="1:2" x14ac:dyDescent="0.2">
      <c r="A22" s="34"/>
      <c r="B22" s="1"/>
    </row>
    <row r="23" spans="1:2" x14ac:dyDescent="0.2">
      <c r="A23" s="10"/>
      <c r="B23" s="1"/>
    </row>
    <row r="24" spans="1:2" x14ac:dyDescent="0.2">
      <c r="A24" s="10"/>
      <c r="B24" s="1"/>
    </row>
    <row r="25" spans="1:2" x14ac:dyDescent="0.2">
      <c r="A25" s="10"/>
      <c r="B25" s="1"/>
    </row>
    <row r="26" spans="1:2" x14ac:dyDescent="0.2">
      <c r="A26" s="10"/>
      <c r="B26" s="1"/>
    </row>
    <row r="27" spans="1:2" x14ac:dyDescent="0.2">
      <c r="B27" s="1"/>
    </row>
    <row r="28" spans="1:2" x14ac:dyDescent="0.2">
      <c r="B28" s="1"/>
    </row>
    <row r="29" spans="1:2" x14ac:dyDescent="0.2">
      <c r="B29" s="1"/>
    </row>
    <row r="30" spans="1:2" x14ac:dyDescent="0.2">
      <c r="B30" s="1"/>
    </row>
    <row r="31" spans="1:2" x14ac:dyDescent="0.2">
      <c r="B31" s="1"/>
    </row>
    <row r="32" spans="1:2" x14ac:dyDescent="0.2">
      <c r="B32" s="1"/>
    </row>
    <row r="33" spans="2:2" x14ac:dyDescent="0.2">
      <c r="B33" s="1"/>
    </row>
    <row r="34" spans="2:2" x14ac:dyDescent="0.2">
      <c r="B34" s="1"/>
    </row>
    <row r="35" spans="2:2" x14ac:dyDescent="0.2">
      <c r="B35" s="1"/>
    </row>
    <row r="36" spans="2:2" x14ac:dyDescent="0.2">
      <c r="B36" s="1"/>
    </row>
    <row r="37" spans="2:2" x14ac:dyDescent="0.2">
      <c r="B37" s="1"/>
    </row>
    <row r="38" spans="2:2" x14ac:dyDescent="0.2">
      <c r="B38" s="1"/>
    </row>
    <row r="39" spans="2:2" x14ac:dyDescent="0.2">
      <c r="B39" s="1"/>
    </row>
    <row r="40" spans="2:2" x14ac:dyDescent="0.2">
      <c r="B40" s="1"/>
    </row>
    <row r="41" spans="2:2" x14ac:dyDescent="0.2">
      <c r="B41" s="1"/>
    </row>
    <row r="42" spans="2:2" x14ac:dyDescent="0.2">
      <c r="B42" s="1"/>
    </row>
  </sheetData>
  <mergeCells count="4">
    <mergeCell ref="A1:E1"/>
    <mergeCell ref="A3:E3"/>
    <mergeCell ref="C7:E7"/>
    <mergeCell ref="A5:E6"/>
  </mergeCells>
  <phoneticPr fontId="17" type="noConversion"/>
  <pageMargins left="0.74803149606299213" right="1.1417322834645669" top="0.13541666666666666" bottom="0.98425196850393704" header="0.51181102362204722" footer="0.51181102362204722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B050"/>
  </sheetPr>
  <dimension ref="A1:S90"/>
  <sheetViews>
    <sheetView view="pageLayout" zoomScaleNormal="100" workbookViewId="0">
      <selection activeCell="D38" sqref="D38"/>
    </sheetView>
  </sheetViews>
  <sheetFormatPr defaultRowHeight="12.75" x14ac:dyDescent="0.2"/>
  <cols>
    <col min="1" max="1" width="6" style="8" customWidth="1"/>
    <col min="2" max="2" width="45.42578125" style="8" customWidth="1"/>
    <col min="3" max="3" width="9.85546875" style="8" customWidth="1"/>
    <col min="4" max="4" width="10.5703125" style="8" customWidth="1"/>
    <col min="5" max="5" width="10.5703125" style="16" customWidth="1"/>
    <col min="6" max="7" width="9.140625" style="8"/>
    <col min="8" max="8" width="22.42578125" style="8" customWidth="1"/>
    <col min="9" max="16384" width="9.140625" style="8"/>
  </cols>
  <sheetData>
    <row r="1" spans="1:19" s="73" customFormat="1" ht="27.75" customHeight="1" x14ac:dyDescent="0.2">
      <c r="A1" s="957" t="s">
        <v>435</v>
      </c>
      <c r="B1" s="965"/>
      <c r="C1" s="965"/>
      <c r="D1" s="965"/>
      <c r="E1" s="965"/>
      <c r="F1" s="560"/>
      <c r="G1" s="560"/>
      <c r="H1" s="560"/>
      <c r="I1" s="560"/>
      <c r="J1" s="560"/>
      <c r="K1" s="551"/>
      <c r="L1" s="551"/>
      <c r="M1" s="551"/>
      <c r="N1" s="551"/>
      <c r="O1" s="551"/>
      <c r="P1" s="551"/>
      <c r="Q1" s="551"/>
      <c r="R1" s="551"/>
      <c r="S1" s="551"/>
    </row>
    <row r="2" spans="1:19" s="73" customFormat="1" ht="12" x14ac:dyDescent="0.2">
      <c r="A2" s="678"/>
      <c r="B2" s="676"/>
      <c r="C2" s="676"/>
      <c r="D2" s="676"/>
      <c r="E2" s="690"/>
      <c r="F2" s="501"/>
      <c r="G2" s="501"/>
      <c r="H2" s="501"/>
      <c r="I2" s="501"/>
      <c r="J2" s="501"/>
      <c r="K2" s="501"/>
      <c r="L2" s="501"/>
      <c r="M2" s="501"/>
      <c r="N2" s="501"/>
      <c r="O2" s="501"/>
      <c r="P2" s="501"/>
      <c r="Q2" s="501"/>
      <c r="R2" s="501"/>
      <c r="S2" s="501"/>
    </row>
    <row r="3" spans="1:19" s="73" customFormat="1" ht="28.5" customHeight="1" x14ac:dyDescent="0.2">
      <c r="A3" s="955" t="s">
        <v>436</v>
      </c>
      <c r="B3" s="956"/>
      <c r="C3" s="956"/>
      <c r="D3" s="956"/>
      <c r="E3" s="956"/>
      <c r="F3" s="561"/>
      <c r="G3" s="561"/>
      <c r="H3" s="561"/>
      <c r="I3" s="561"/>
      <c r="J3" s="561"/>
      <c r="K3" s="551"/>
      <c r="L3" s="551"/>
      <c r="M3" s="551"/>
      <c r="N3" s="551"/>
      <c r="O3" s="551"/>
      <c r="P3" s="551"/>
      <c r="Q3" s="551"/>
      <c r="R3" s="551"/>
      <c r="S3" s="551"/>
    </row>
    <row r="4" spans="1:19" s="73" customFormat="1" ht="12" x14ac:dyDescent="0.2">
      <c r="A4" s="552"/>
      <c r="B4" s="553"/>
      <c r="C4" s="553"/>
      <c r="D4" s="553"/>
      <c r="E4" s="691"/>
      <c r="F4" s="553"/>
      <c r="G4" s="553"/>
      <c r="H4" s="553"/>
      <c r="I4" s="553"/>
      <c r="J4" s="553"/>
      <c r="K4" s="554"/>
      <c r="L4" s="501"/>
      <c r="M4" s="501"/>
      <c r="N4" s="501"/>
      <c r="O4" s="501"/>
      <c r="P4" s="501"/>
      <c r="Q4" s="501"/>
      <c r="R4" s="501"/>
      <c r="S4" s="501"/>
    </row>
    <row r="5" spans="1:19" s="73" customFormat="1" ht="33" customHeight="1" x14ac:dyDescent="0.25">
      <c r="A5" s="953" t="s">
        <v>448</v>
      </c>
      <c r="B5" s="954"/>
      <c r="C5" s="954"/>
      <c r="D5" s="954"/>
      <c r="E5" s="954"/>
      <c r="F5" s="562"/>
      <c r="G5" s="562"/>
      <c r="H5" s="562"/>
      <c r="I5" s="562"/>
      <c r="J5" s="562"/>
      <c r="K5" s="555"/>
      <c r="L5" s="555"/>
      <c r="M5" s="555"/>
      <c r="N5" s="555"/>
      <c r="O5" s="555"/>
      <c r="P5" s="555"/>
      <c r="Q5" s="555"/>
      <c r="R5" s="555"/>
      <c r="S5" s="555"/>
    </row>
    <row r="6" spans="1:19" s="73" customFormat="1" ht="12" x14ac:dyDescent="0.2">
      <c r="A6" s="552"/>
      <c r="B6" s="553"/>
      <c r="C6" s="553"/>
      <c r="D6" s="553"/>
      <c r="E6" s="691"/>
      <c r="F6" s="553"/>
      <c r="G6" s="553"/>
      <c r="H6" s="553"/>
      <c r="I6" s="553"/>
      <c r="J6" s="553"/>
      <c r="K6" s="554"/>
      <c r="L6" s="501"/>
      <c r="M6" s="501"/>
      <c r="N6" s="501"/>
      <c r="O6" s="501"/>
      <c r="P6" s="501"/>
      <c r="Q6" s="501"/>
      <c r="R6" s="501"/>
      <c r="S6" s="501"/>
    </row>
    <row r="7" spans="1:19" s="73" customFormat="1" ht="13.5" thickBot="1" x14ac:dyDescent="0.25">
      <c r="A7" s="563"/>
      <c r="B7" s="563"/>
      <c r="C7" s="966" t="s">
        <v>405</v>
      </c>
      <c r="D7" s="966"/>
      <c r="E7" s="966"/>
      <c r="F7" s="564"/>
      <c r="G7" s="564"/>
      <c r="H7" s="564"/>
      <c r="I7" s="564"/>
      <c r="J7" s="551"/>
      <c r="K7" s="551"/>
      <c r="L7" s="551"/>
      <c r="M7" s="551"/>
      <c r="N7" s="551"/>
      <c r="O7" s="551"/>
      <c r="P7" s="551"/>
      <c r="Q7" s="551"/>
      <c r="R7" s="551"/>
      <c r="S7" s="551"/>
    </row>
    <row r="8" spans="1:19" ht="18.75" customHeight="1" x14ac:dyDescent="0.2">
      <c r="A8" s="451" t="s">
        <v>7</v>
      </c>
      <c r="B8" s="617" t="s">
        <v>61</v>
      </c>
      <c r="C8" s="679" t="s">
        <v>434</v>
      </c>
      <c r="D8" s="618" t="s">
        <v>313</v>
      </c>
      <c r="E8" s="692" t="s">
        <v>450</v>
      </c>
    </row>
    <row r="9" spans="1:19" ht="25.5" x14ac:dyDescent="0.2">
      <c r="A9" s="452"/>
      <c r="B9" s="619" t="s">
        <v>95</v>
      </c>
      <c r="C9" s="620"/>
      <c r="D9" s="454"/>
      <c r="E9" s="574"/>
    </row>
    <row r="10" spans="1:19" ht="15" customHeight="1" x14ac:dyDescent="0.2">
      <c r="A10" s="453">
        <v>1</v>
      </c>
      <c r="B10" s="450"/>
      <c r="C10" s="450"/>
      <c r="D10" s="574"/>
      <c r="E10" s="574"/>
    </row>
    <row r="11" spans="1:19" x14ac:dyDescent="0.2">
      <c r="A11" s="453"/>
      <c r="B11" s="446" t="s">
        <v>13</v>
      </c>
      <c r="C11" s="446">
        <f>C10</f>
        <v>0</v>
      </c>
      <c r="D11" s="457">
        <f>D10</f>
        <v>0</v>
      </c>
      <c r="E11" s="457">
        <f ca="1">E11:F23=E10</f>
        <v>0</v>
      </c>
    </row>
    <row r="12" spans="1:19" x14ac:dyDescent="0.2">
      <c r="A12" s="453"/>
      <c r="B12" s="621" t="s">
        <v>96</v>
      </c>
      <c r="C12" s="450"/>
      <c r="D12" s="574"/>
      <c r="E12" s="574"/>
      <c r="G12" s="572"/>
      <c r="H12" s="101"/>
    </row>
    <row r="13" spans="1:19" x14ac:dyDescent="0.2">
      <c r="A13" s="453">
        <v>1</v>
      </c>
      <c r="B13" s="622" t="s">
        <v>437</v>
      </c>
      <c r="C13" s="450">
        <v>7948</v>
      </c>
      <c r="D13" s="574">
        <v>7948</v>
      </c>
      <c r="E13" s="574">
        <v>3672</v>
      </c>
      <c r="G13" s="431"/>
      <c r="H13" s="101"/>
    </row>
    <row r="14" spans="1:19" x14ac:dyDescent="0.2">
      <c r="A14" s="453">
        <v>2</v>
      </c>
      <c r="B14" s="622" t="s">
        <v>438</v>
      </c>
      <c r="C14" s="450">
        <v>302</v>
      </c>
      <c r="D14" s="574">
        <v>302</v>
      </c>
      <c r="E14" s="574">
        <v>302</v>
      </c>
      <c r="G14" s="572"/>
      <c r="H14" s="101"/>
    </row>
    <row r="15" spans="1:19" x14ac:dyDescent="0.2">
      <c r="A15" s="453">
        <v>3</v>
      </c>
      <c r="B15" s="622" t="s">
        <v>439</v>
      </c>
      <c r="C15" s="450">
        <v>196</v>
      </c>
      <c r="D15" s="574">
        <v>196</v>
      </c>
      <c r="E15" s="574">
        <v>368</v>
      </c>
      <c r="G15" s="572"/>
      <c r="H15" s="101"/>
    </row>
    <row r="16" spans="1:19" x14ac:dyDescent="0.2">
      <c r="A16" s="453">
        <v>4</v>
      </c>
      <c r="B16" s="622" t="s">
        <v>440</v>
      </c>
      <c r="C16" s="450">
        <v>226</v>
      </c>
      <c r="D16" s="574">
        <v>226</v>
      </c>
      <c r="E16" s="574"/>
      <c r="G16" s="572"/>
      <c r="H16" s="101"/>
    </row>
    <row r="17" spans="1:8" ht="44.25" customHeight="1" x14ac:dyDescent="0.2">
      <c r="A17" s="453">
        <v>5</v>
      </c>
      <c r="B17" s="570" t="s">
        <v>441</v>
      </c>
      <c r="C17" s="450">
        <v>20500</v>
      </c>
      <c r="D17" s="574">
        <v>20500</v>
      </c>
      <c r="E17" s="574">
        <v>10380</v>
      </c>
      <c r="F17" s="22"/>
      <c r="G17" s="572"/>
      <c r="H17" s="101"/>
    </row>
    <row r="18" spans="1:8" x14ac:dyDescent="0.2">
      <c r="A18" s="453">
        <v>6</v>
      </c>
      <c r="B18" s="622" t="s">
        <v>442</v>
      </c>
      <c r="C18" s="450">
        <v>1000</v>
      </c>
      <c r="D18" s="574">
        <v>1000</v>
      </c>
      <c r="E18" s="574"/>
      <c r="G18" s="572"/>
      <c r="H18" s="101"/>
    </row>
    <row r="19" spans="1:8" x14ac:dyDescent="0.2">
      <c r="A19" s="453">
        <v>7</v>
      </c>
      <c r="B19" s="622" t="s">
        <v>443</v>
      </c>
      <c r="C19" s="450">
        <v>1500</v>
      </c>
      <c r="D19" s="574">
        <v>1500</v>
      </c>
      <c r="E19" s="574">
        <v>800</v>
      </c>
      <c r="G19" s="17"/>
      <c r="H19" s="22"/>
    </row>
    <row r="20" spans="1:8" x14ac:dyDescent="0.2">
      <c r="A20" s="453">
        <v>8</v>
      </c>
      <c r="B20" s="622" t="s">
        <v>460</v>
      </c>
      <c r="C20" s="450"/>
      <c r="D20" s="574"/>
      <c r="E20" s="574">
        <v>30</v>
      </c>
      <c r="G20" s="17"/>
      <c r="H20" s="22"/>
    </row>
    <row r="21" spans="1:8" x14ac:dyDescent="0.2">
      <c r="A21" s="453">
        <v>9</v>
      </c>
      <c r="B21" s="622" t="s">
        <v>461</v>
      </c>
      <c r="C21" s="450"/>
      <c r="D21" s="574"/>
      <c r="E21" s="574">
        <v>94</v>
      </c>
      <c r="G21" s="17"/>
      <c r="H21" s="22"/>
    </row>
    <row r="22" spans="1:8" x14ac:dyDescent="0.2">
      <c r="A22" s="453">
        <v>10</v>
      </c>
      <c r="B22" s="622"/>
      <c r="C22" s="450"/>
      <c r="D22" s="574"/>
      <c r="E22" s="574"/>
      <c r="G22" s="17"/>
      <c r="H22" s="22"/>
    </row>
    <row r="23" spans="1:8" x14ac:dyDescent="0.2">
      <c r="A23" s="453">
        <v>11</v>
      </c>
      <c r="B23" s="622"/>
      <c r="C23" s="450"/>
      <c r="D23" s="574"/>
      <c r="E23" s="574"/>
      <c r="G23" s="17"/>
      <c r="H23" s="22"/>
    </row>
    <row r="24" spans="1:8" x14ac:dyDescent="0.2">
      <c r="A24" s="453">
        <v>12</v>
      </c>
      <c r="B24" s="622"/>
      <c r="C24" s="450"/>
      <c r="D24" s="574"/>
      <c r="E24" s="574"/>
      <c r="G24" s="17"/>
      <c r="H24" s="22"/>
    </row>
    <row r="25" spans="1:8" x14ac:dyDescent="0.2">
      <c r="A25" s="453">
        <v>13</v>
      </c>
      <c r="B25" s="570"/>
      <c r="C25" s="450"/>
      <c r="D25" s="574"/>
      <c r="E25" s="574"/>
      <c r="G25" s="22"/>
      <c r="H25" s="22"/>
    </row>
    <row r="26" spans="1:8" x14ac:dyDescent="0.2">
      <c r="A26" s="453"/>
      <c r="B26" s="623"/>
      <c r="C26" s="623"/>
      <c r="D26" s="574"/>
      <c r="E26" s="574"/>
      <c r="G26" s="17"/>
      <c r="H26" s="22"/>
    </row>
    <row r="27" spans="1:8" hidden="1" x14ac:dyDescent="0.2">
      <c r="A27" s="453">
        <v>14</v>
      </c>
      <c r="B27" s="450"/>
      <c r="C27" s="450"/>
      <c r="D27" s="574"/>
      <c r="E27" s="574"/>
      <c r="G27" s="22"/>
      <c r="H27" s="22"/>
    </row>
    <row r="28" spans="1:8" hidden="1" x14ac:dyDescent="0.2">
      <c r="A28" s="453">
        <v>15</v>
      </c>
      <c r="B28" s="622"/>
      <c r="C28" s="623"/>
      <c r="D28" s="574"/>
      <c r="E28" s="574"/>
      <c r="G28" s="17"/>
      <c r="H28" s="24"/>
    </row>
    <row r="29" spans="1:8" hidden="1" x14ac:dyDescent="0.2">
      <c r="A29" s="453"/>
      <c r="B29" s="622"/>
      <c r="C29" s="623"/>
      <c r="D29" s="574"/>
      <c r="E29" s="574"/>
      <c r="G29" s="17"/>
      <c r="H29" s="24"/>
    </row>
    <row r="30" spans="1:8" hidden="1" x14ac:dyDescent="0.2">
      <c r="A30" s="453"/>
      <c r="B30" s="622"/>
      <c r="C30" s="623"/>
      <c r="D30" s="574"/>
      <c r="E30" s="574"/>
      <c r="G30" s="17"/>
      <c r="H30" s="24"/>
    </row>
    <row r="31" spans="1:8" hidden="1" x14ac:dyDescent="0.2">
      <c r="A31" s="453"/>
      <c r="B31" s="622"/>
      <c r="C31" s="623"/>
      <c r="D31" s="574"/>
      <c r="E31" s="574"/>
      <c r="G31" s="17"/>
      <c r="H31" s="24"/>
    </row>
    <row r="32" spans="1:8" hidden="1" x14ac:dyDescent="0.2">
      <c r="A32" s="453"/>
      <c r="B32" s="557"/>
      <c r="C32" s="450"/>
      <c r="D32" s="574"/>
      <c r="E32" s="574"/>
      <c r="G32" s="17"/>
      <c r="H32" s="24"/>
    </row>
    <row r="33" spans="1:8" x14ac:dyDescent="0.2">
      <c r="A33" s="453"/>
      <c r="B33" s="557"/>
      <c r="C33" s="450"/>
      <c r="D33" s="574"/>
      <c r="E33" s="574"/>
      <c r="G33" s="17"/>
      <c r="H33" s="24"/>
    </row>
    <row r="34" spans="1:8" s="232" customFormat="1" x14ac:dyDescent="0.2">
      <c r="A34" s="455"/>
      <c r="B34" s="446" t="s">
        <v>13</v>
      </c>
      <c r="C34" s="446">
        <f>SUM(C13:C27)</f>
        <v>31672</v>
      </c>
      <c r="D34" s="457">
        <f>SUM(D13:D33)</f>
        <v>31672</v>
      </c>
      <c r="E34" s="457">
        <f>SUM(E13:E33)</f>
        <v>15646</v>
      </c>
    </row>
    <row r="35" spans="1:8" s="232" customFormat="1" x14ac:dyDescent="0.2">
      <c r="A35" s="455"/>
      <c r="B35" s="446"/>
      <c r="C35" s="446"/>
      <c r="D35" s="457"/>
      <c r="E35" s="457"/>
    </row>
    <row r="36" spans="1:8" s="232" customFormat="1" x14ac:dyDescent="0.2">
      <c r="A36" s="455"/>
      <c r="B36" s="446" t="s">
        <v>141</v>
      </c>
      <c r="C36" s="446">
        <f>C37+C38</f>
        <v>0</v>
      </c>
      <c r="D36" s="457">
        <f>D37+D38+D39</f>
        <v>1076</v>
      </c>
      <c r="E36" s="457">
        <f>E37+E38+E39</f>
        <v>1072</v>
      </c>
    </row>
    <row r="37" spans="1:8" s="232" customFormat="1" ht="25.5" x14ac:dyDescent="0.2">
      <c r="A37" s="455"/>
      <c r="B37" s="557" t="s">
        <v>462</v>
      </c>
      <c r="C37" s="446"/>
      <c r="D37" s="574">
        <v>1076</v>
      </c>
      <c r="E37" s="574">
        <v>1072</v>
      </c>
    </row>
    <row r="38" spans="1:8" s="232" customFormat="1" x14ac:dyDescent="0.2">
      <c r="A38" s="455"/>
      <c r="B38" s="450"/>
      <c r="C38" s="450"/>
      <c r="D38" s="574"/>
      <c r="E38" s="574"/>
    </row>
    <row r="39" spans="1:8" s="232" customFormat="1" x14ac:dyDescent="0.2">
      <c r="A39" s="455"/>
      <c r="B39" s="570"/>
      <c r="C39" s="623"/>
      <c r="D39" s="574"/>
      <c r="E39" s="574"/>
    </row>
    <row r="40" spans="1:8" s="232" customFormat="1" ht="15.75" customHeight="1" x14ac:dyDescent="0.2">
      <c r="A40" s="455"/>
      <c r="B40" s="446" t="s">
        <v>218</v>
      </c>
      <c r="C40" s="446">
        <f>C34+C36+C11</f>
        <v>31672</v>
      </c>
      <c r="D40" s="457">
        <f>D34+D36+D11</f>
        <v>32748</v>
      </c>
      <c r="E40" s="457">
        <v>16718</v>
      </c>
      <c r="G40" s="624"/>
    </row>
    <row r="41" spans="1:8" s="232" customFormat="1" ht="15.75" customHeight="1" x14ac:dyDescent="0.2">
      <c r="A41" s="455"/>
      <c r="B41" s="446"/>
      <c r="C41" s="446"/>
      <c r="D41" s="457"/>
      <c r="E41" s="457"/>
      <c r="G41" s="624"/>
    </row>
    <row r="42" spans="1:8" ht="16.5" customHeight="1" x14ac:dyDescent="0.2">
      <c r="A42" s="455" t="s">
        <v>8</v>
      </c>
      <c r="B42" s="446" t="s">
        <v>94</v>
      </c>
      <c r="C42" s="450"/>
      <c r="D42" s="574"/>
      <c r="E42" s="574"/>
    </row>
    <row r="43" spans="1:8" ht="30.75" customHeight="1" x14ac:dyDescent="0.2">
      <c r="A43" s="452"/>
      <c r="B43" s="619" t="s">
        <v>97</v>
      </c>
      <c r="C43" s="450"/>
      <c r="D43" s="574"/>
      <c r="E43" s="574"/>
      <c r="G43" s="17"/>
      <c r="H43" s="101"/>
    </row>
    <row r="44" spans="1:8" ht="15" customHeight="1" x14ac:dyDescent="0.2">
      <c r="A44" s="453">
        <v>1</v>
      </c>
      <c r="B44" s="450"/>
      <c r="C44" s="450"/>
      <c r="D44" s="574"/>
      <c r="E44" s="574"/>
      <c r="G44" s="17"/>
      <c r="H44" s="101"/>
    </row>
    <row r="45" spans="1:8" ht="15" customHeight="1" x14ac:dyDescent="0.2">
      <c r="A45" s="453"/>
      <c r="B45" s="450" t="s">
        <v>13</v>
      </c>
      <c r="C45" s="450">
        <f>SUM(C44:C44)</f>
        <v>0</v>
      </c>
      <c r="D45" s="574">
        <f>D44</f>
        <v>0</v>
      </c>
      <c r="E45" s="574">
        <f>E44</f>
        <v>0</v>
      </c>
      <c r="G45" s="17"/>
      <c r="H45" s="101"/>
    </row>
    <row r="46" spans="1:8" x14ac:dyDescent="0.2">
      <c r="A46" s="453"/>
      <c r="B46" s="621" t="s">
        <v>98</v>
      </c>
      <c r="C46" s="450"/>
      <c r="D46" s="574"/>
      <c r="E46" s="574"/>
      <c r="G46" s="17"/>
      <c r="H46" s="101"/>
    </row>
    <row r="47" spans="1:8" ht="15" customHeight="1" x14ac:dyDescent="0.2">
      <c r="A47" s="453">
        <v>1</v>
      </c>
      <c r="B47" s="450"/>
      <c r="C47" s="450"/>
      <c r="D47" s="574"/>
      <c r="E47" s="574"/>
    </row>
    <row r="48" spans="1:8" ht="15" customHeight="1" x14ac:dyDescent="0.2">
      <c r="A48" s="453">
        <v>2</v>
      </c>
      <c r="B48" s="622"/>
      <c r="C48" s="445"/>
      <c r="D48" s="574"/>
      <c r="E48" s="574"/>
    </row>
    <row r="49" spans="1:7" ht="15" customHeight="1" x14ac:dyDescent="0.2">
      <c r="A49" s="453">
        <v>3</v>
      </c>
      <c r="B49" s="570"/>
      <c r="C49" s="445"/>
      <c r="D49" s="574"/>
      <c r="E49" s="574"/>
    </row>
    <row r="50" spans="1:7" ht="15" customHeight="1" x14ac:dyDescent="0.2">
      <c r="A50" s="453"/>
      <c r="B50" s="450" t="s">
        <v>13</v>
      </c>
      <c r="C50" s="450">
        <f>SUM(C47:C48)</f>
        <v>0</v>
      </c>
      <c r="D50" s="574">
        <f>D47+D48+D49</f>
        <v>0</v>
      </c>
      <c r="E50" s="574">
        <f>E47+E48+E49</f>
        <v>0</v>
      </c>
    </row>
    <row r="51" spans="1:7" ht="16.5" customHeight="1" x14ac:dyDescent="0.2">
      <c r="A51" s="456"/>
      <c r="B51" s="446" t="s">
        <v>110</v>
      </c>
      <c r="C51" s="446">
        <f>C45+C50</f>
        <v>0</v>
      </c>
      <c r="D51" s="457">
        <f>D45+D50</f>
        <v>0</v>
      </c>
      <c r="E51" s="457">
        <f>E45+E50</f>
        <v>0</v>
      </c>
      <c r="F51" s="16"/>
      <c r="G51" s="16"/>
    </row>
    <row r="52" spans="1:7" ht="13.5" thickBot="1" x14ac:dyDescent="0.25">
      <c r="A52" s="458"/>
      <c r="B52" s="447" t="s">
        <v>109</v>
      </c>
      <c r="C52" s="447">
        <f>C40+C51</f>
        <v>31672</v>
      </c>
      <c r="D52" s="459">
        <f>D40+D51</f>
        <v>32748</v>
      </c>
      <c r="E52" s="459">
        <f>E40+E51</f>
        <v>16718</v>
      </c>
    </row>
    <row r="53" spans="1:7" x14ac:dyDescent="0.2">
      <c r="A53" s="22"/>
      <c r="B53" s="22"/>
      <c r="C53" s="22"/>
    </row>
    <row r="54" spans="1:7" x14ac:dyDescent="0.2">
      <c r="A54" s="22"/>
      <c r="B54" s="17"/>
      <c r="C54" s="22"/>
    </row>
    <row r="55" spans="1:7" x14ac:dyDescent="0.2">
      <c r="A55" s="22"/>
      <c r="B55" s="17"/>
      <c r="C55" s="22"/>
    </row>
    <row r="56" spans="1:7" x14ac:dyDescent="0.2">
      <c r="A56" s="22"/>
      <c r="B56" s="17"/>
      <c r="C56" s="22"/>
    </row>
    <row r="57" spans="1:7" x14ac:dyDescent="0.2">
      <c r="A57" s="22"/>
      <c r="B57" s="17"/>
      <c r="C57" s="22"/>
    </row>
    <row r="58" spans="1:7" x14ac:dyDescent="0.2">
      <c r="A58" s="22"/>
      <c r="B58" s="17"/>
      <c r="C58" s="22"/>
    </row>
    <row r="59" spans="1:7" x14ac:dyDescent="0.2">
      <c r="A59" s="22"/>
      <c r="B59" s="24"/>
      <c r="C59" s="24"/>
    </row>
    <row r="60" spans="1:7" x14ac:dyDescent="0.2">
      <c r="A60" s="22"/>
      <c r="C60" s="22"/>
    </row>
    <row r="61" spans="1:7" x14ac:dyDescent="0.2">
      <c r="A61" s="22"/>
      <c r="B61" s="22"/>
      <c r="C61" s="22"/>
    </row>
    <row r="62" spans="1:7" x14ac:dyDescent="0.2">
      <c r="A62" s="24"/>
      <c r="B62" s="24"/>
      <c r="C62" s="24"/>
    </row>
    <row r="63" spans="1:7" x14ac:dyDescent="0.2">
      <c r="A63" s="22"/>
      <c r="B63" s="22"/>
      <c r="C63" s="22"/>
    </row>
    <row r="64" spans="1:7" x14ac:dyDescent="0.2">
      <c r="A64" s="22"/>
      <c r="B64" s="22"/>
      <c r="C64" s="22"/>
    </row>
    <row r="65" spans="1:3" x14ac:dyDescent="0.2">
      <c r="A65" s="22"/>
      <c r="C65" s="22"/>
    </row>
    <row r="66" spans="1:3" hidden="1" x14ac:dyDescent="0.2">
      <c r="A66" s="22"/>
      <c r="B66" s="22"/>
      <c r="C66" s="22"/>
    </row>
    <row r="67" spans="1:3" x14ac:dyDescent="0.2">
      <c r="A67" s="18"/>
      <c r="B67" s="18"/>
      <c r="C67" s="22"/>
    </row>
    <row r="69" spans="1:3" x14ac:dyDescent="0.2">
      <c r="A69" s="18"/>
      <c r="B69" s="18"/>
      <c r="C69" s="18"/>
    </row>
    <row r="70" spans="1:3" x14ac:dyDescent="0.2">
      <c r="A70" s="18"/>
      <c r="B70" s="18"/>
      <c r="C70" s="18"/>
    </row>
    <row r="71" spans="1:3" x14ac:dyDescent="0.2">
      <c r="A71" s="18"/>
      <c r="B71" s="18"/>
      <c r="C71" s="18"/>
    </row>
    <row r="72" spans="1:3" x14ac:dyDescent="0.2">
      <c r="A72" s="18"/>
      <c r="B72" s="18"/>
      <c r="C72" s="23"/>
    </row>
    <row r="73" spans="1:3" x14ac:dyDescent="0.2">
      <c r="A73" s="432"/>
      <c r="B73" s="432"/>
      <c r="C73" s="18"/>
    </row>
    <row r="74" spans="1:3" x14ac:dyDescent="0.2">
      <c r="A74" s="18"/>
      <c r="B74" s="18"/>
      <c r="C74" s="18"/>
    </row>
    <row r="75" spans="1:3" x14ac:dyDescent="0.2">
      <c r="A75" s="433"/>
      <c r="B75" s="625"/>
      <c r="C75" s="433"/>
    </row>
    <row r="76" spans="1:3" x14ac:dyDescent="0.2">
      <c r="A76" s="433"/>
      <c r="B76" s="433"/>
      <c r="C76" s="433"/>
    </row>
    <row r="77" spans="1:3" x14ac:dyDescent="0.2">
      <c r="A77" s="433"/>
      <c r="B77" s="433"/>
      <c r="C77" s="433"/>
    </row>
    <row r="78" spans="1:3" x14ac:dyDescent="0.2">
      <c r="A78" s="433"/>
      <c r="B78" s="433"/>
      <c r="C78" s="433"/>
    </row>
    <row r="79" spans="1:3" x14ac:dyDescent="0.2">
      <c r="A79" s="595"/>
      <c r="B79" s="595"/>
      <c r="C79" s="595"/>
    </row>
    <row r="80" spans="1:3" x14ac:dyDescent="0.2">
      <c r="A80" s="595"/>
      <c r="B80" s="595"/>
      <c r="C80" s="595"/>
    </row>
    <row r="81" spans="1:3" x14ac:dyDescent="0.2">
      <c r="A81" s="595"/>
      <c r="B81" s="595"/>
      <c r="C81" s="595"/>
    </row>
    <row r="82" spans="1:3" x14ac:dyDescent="0.2">
      <c r="A82" s="595"/>
      <c r="B82" s="595"/>
      <c r="C82" s="595"/>
    </row>
    <row r="83" spans="1:3" x14ac:dyDescent="0.2">
      <c r="A83" s="595"/>
      <c r="B83" s="595"/>
      <c r="C83" s="595"/>
    </row>
    <row r="84" spans="1:3" x14ac:dyDescent="0.2">
      <c r="A84" s="595"/>
      <c r="B84" s="595"/>
      <c r="C84" s="595"/>
    </row>
    <row r="85" spans="1:3" x14ac:dyDescent="0.2">
      <c r="A85" s="1"/>
      <c r="B85" s="1"/>
      <c r="C85" s="1"/>
    </row>
    <row r="86" spans="1:3" x14ac:dyDescent="0.2">
      <c r="A86" s="1"/>
      <c r="B86" s="1"/>
      <c r="C86" s="1"/>
    </row>
    <row r="87" spans="1:3" x14ac:dyDescent="0.2">
      <c r="A87" s="1"/>
      <c r="B87" s="1"/>
      <c r="C87" s="1"/>
    </row>
    <row r="88" spans="1:3" x14ac:dyDescent="0.2">
      <c r="A88" s="1"/>
      <c r="B88" s="1"/>
      <c r="C88" s="1"/>
    </row>
    <row r="89" spans="1:3" x14ac:dyDescent="0.2">
      <c r="C89" s="1"/>
    </row>
    <row r="90" spans="1:3" x14ac:dyDescent="0.2">
      <c r="C90" s="1"/>
    </row>
  </sheetData>
  <mergeCells count="4">
    <mergeCell ref="A1:E1"/>
    <mergeCell ref="A3:E3"/>
    <mergeCell ref="A5:E5"/>
    <mergeCell ref="C7:E7"/>
  </mergeCells>
  <phoneticPr fontId="17" type="noConversion"/>
  <pageMargins left="0.74803149606299213" right="0.15748031496062992" top="7.2916666666666671E-2" bottom="0.98425196850393704" header="0.51181102362204722" footer="0.51181102362204722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1"/>
  </sheetPr>
  <dimension ref="A1:E98"/>
  <sheetViews>
    <sheetView view="pageLayout" zoomScaleNormal="100" workbookViewId="0">
      <selection activeCell="F12" sqref="F12"/>
    </sheetView>
  </sheetViews>
  <sheetFormatPr defaultRowHeight="15" x14ac:dyDescent="0.2"/>
  <cols>
    <col min="1" max="1" width="6.42578125" style="14" customWidth="1"/>
    <col min="2" max="2" width="48.28515625" style="18" customWidth="1"/>
    <col min="3" max="3" width="19.7109375" style="40" customWidth="1"/>
    <col min="4" max="4" width="17.140625" style="263" customWidth="1"/>
    <col min="5" max="16384" width="9.140625" style="8"/>
  </cols>
  <sheetData>
    <row r="1" spans="1:5" ht="15.75" x14ac:dyDescent="0.25">
      <c r="A1" s="118" t="s">
        <v>7</v>
      </c>
      <c r="B1" s="119" t="s">
        <v>15</v>
      </c>
      <c r="C1" s="120" t="s">
        <v>312</v>
      </c>
      <c r="D1" s="262" t="s">
        <v>313</v>
      </c>
    </row>
    <row r="2" spans="1:5" ht="15.75" x14ac:dyDescent="0.25">
      <c r="A2" s="115">
        <v>1</v>
      </c>
      <c r="B2" s="98" t="s">
        <v>222</v>
      </c>
      <c r="C2" s="120">
        <v>1500</v>
      </c>
      <c r="D2" s="120">
        <v>1500</v>
      </c>
    </row>
    <row r="3" spans="1:5" ht="15.75" x14ac:dyDescent="0.25">
      <c r="A3" s="115">
        <v>2</v>
      </c>
      <c r="B3" s="98" t="s">
        <v>223</v>
      </c>
      <c r="C3" s="120">
        <v>1000</v>
      </c>
      <c r="D3" s="120">
        <v>1000</v>
      </c>
    </row>
    <row r="4" spans="1:5" ht="15.75" x14ac:dyDescent="0.25">
      <c r="A4" s="115">
        <v>3</v>
      </c>
      <c r="B4" s="98" t="s">
        <v>107</v>
      </c>
      <c r="C4" s="120">
        <v>1000</v>
      </c>
      <c r="D4" s="120">
        <v>1000</v>
      </c>
    </row>
    <row r="5" spans="1:5" ht="15.75" x14ac:dyDescent="0.25">
      <c r="A5" s="115">
        <v>4</v>
      </c>
      <c r="B5" s="110" t="s">
        <v>224</v>
      </c>
      <c r="C5" s="120">
        <v>500</v>
      </c>
      <c r="D5" s="120">
        <v>500</v>
      </c>
    </row>
    <row r="6" spans="1:5" ht="15.75" x14ac:dyDescent="0.25">
      <c r="A6" s="115">
        <v>5</v>
      </c>
      <c r="B6" s="98" t="s">
        <v>111</v>
      </c>
      <c r="C6" s="120">
        <v>464</v>
      </c>
      <c r="D6" s="120">
        <v>464</v>
      </c>
      <c r="E6" s="11"/>
    </row>
    <row r="7" spans="1:5" ht="15.75" x14ac:dyDescent="0.25">
      <c r="A7" s="118"/>
      <c r="B7" s="117" t="s">
        <v>221</v>
      </c>
      <c r="C7" s="121">
        <f>SUM(C2:C6)</f>
        <v>4464</v>
      </c>
      <c r="D7" s="121">
        <f>SUM(D2:D6)</f>
        <v>4464</v>
      </c>
    </row>
    <row r="8" spans="1:5" ht="15.75" x14ac:dyDescent="0.25">
      <c r="A8" s="118"/>
      <c r="B8" s="117"/>
      <c r="C8" s="121"/>
      <c r="D8" s="121"/>
    </row>
    <row r="9" spans="1:5" ht="15.75" x14ac:dyDescent="0.25">
      <c r="A9" s="118" t="s">
        <v>8</v>
      </c>
      <c r="B9" s="117" t="s">
        <v>219</v>
      </c>
      <c r="C9" s="121">
        <v>9000</v>
      </c>
      <c r="D9" s="121">
        <v>9000</v>
      </c>
    </row>
    <row r="10" spans="1:5" ht="15.75" x14ac:dyDescent="0.25">
      <c r="A10" s="115">
        <v>1</v>
      </c>
      <c r="B10" s="98" t="s">
        <v>225</v>
      </c>
      <c r="C10" s="122">
        <v>1000</v>
      </c>
      <c r="D10" s="122">
        <v>1000</v>
      </c>
    </row>
    <row r="11" spans="1:5" ht="15.75" x14ac:dyDescent="0.25">
      <c r="A11" s="115">
        <v>2</v>
      </c>
      <c r="B11" s="98" t="s">
        <v>226</v>
      </c>
      <c r="C11" s="122">
        <v>5000</v>
      </c>
      <c r="D11" s="122">
        <v>5000</v>
      </c>
    </row>
    <row r="12" spans="1:5" ht="15.75" x14ac:dyDescent="0.25">
      <c r="A12" s="115">
        <v>3</v>
      </c>
      <c r="B12" s="98" t="s">
        <v>249</v>
      </c>
      <c r="C12" s="122">
        <v>3000</v>
      </c>
      <c r="D12" s="122">
        <v>3000</v>
      </c>
    </row>
    <row r="13" spans="1:5" ht="15.75" x14ac:dyDescent="0.25">
      <c r="A13" s="115"/>
      <c r="B13" s="108"/>
      <c r="C13" s="122"/>
      <c r="D13" s="264"/>
    </row>
    <row r="14" spans="1:5" s="232" customFormat="1" ht="15.75" x14ac:dyDescent="0.25">
      <c r="A14" s="118" t="s">
        <v>18</v>
      </c>
      <c r="B14" s="231" t="s">
        <v>220</v>
      </c>
      <c r="C14" s="121"/>
      <c r="D14" s="265"/>
    </row>
    <row r="15" spans="1:5" ht="15.75" x14ac:dyDescent="0.25">
      <c r="A15" s="115">
        <v>1</v>
      </c>
      <c r="B15" s="108" t="s">
        <v>192</v>
      </c>
      <c r="C15" s="122">
        <v>4000</v>
      </c>
      <c r="D15" s="122">
        <v>4000</v>
      </c>
    </row>
    <row r="16" spans="1:5" ht="15.75" x14ac:dyDescent="0.25">
      <c r="A16" s="115">
        <v>2</v>
      </c>
      <c r="B16" s="108" t="s">
        <v>133</v>
      </c>
      <c r="C16" s="122">
        <v>2000</v>
      </c>
      <c r="D16" s="122">
        <v>2000</v>
      </c>
    </row>
    <row r="17" spans="1:4" ht="15.75" x14ac:dyDescent="0.25">
      <c r="A17" s="115">
        <v>3</v>
      </c>
      <c r="B17" s="108" t="s">
        <v>134</v>
      </c>
      <c r="C17" s="122">
        <v>2000</v>
      </c>
      <c r="D17" s="122">
        <v>2000</v>
      </c>
    </row>
    <row r="18" spans="1:4" ht="15.75" x14ac:dyDescent="0.25">
      <c r="A18" s="115">
        <v>4</v>
      </c>
      <c r="B18" s="110" t="s">
        <v>227</v>
      </c>
      <c r="C18" s="122">
        <v>1000</v>
      </c>
      <c r="D18" s="122">
        <v>1000</v>
      </c>
    </row>
    <row r="19" spans="1:4" ht="15.75" x14ac:dyDescent="0.25">
      <c r="A19" s="115">
        <v>5</v>
      </c>
      <c r="B19" s="108" t="s">
        <v>228</v>
      </c>
      <c r="C19" s="122">
        <v>1000</v>
      </c>
      <c r="D19" s="122">
        <v>1000</v>
      </c>
    </row>
    <row r="20" spans="1:4" ht="15.75" x14ac:dyDescent="0.25">
      <c r="A20" s="115">
        <v>6</v>
      </c>
      <c r="B20" s="110" t="s">
        <v>135</v>
      </c>
      <c r="C20" s="112">
        <v>3000</v>
      </c>
      <c r="D20" s="112">
        <v>3000</v>
      </c>
    </row>
    <row r="21" spans="1:4" ht="15.75" x14ac:dyDescent="0.25">
      <c r="A21" s="115">
        <v>7</v>
      </c>
      <c r="B21" s="98" t="s">
        <v>229</v>
      </c>
      <c r="C21" s="122">
        <v>200</v>
      </c>
      <c r="D21" s="122">
        <v>200</v>
      </c>
    </row>
    <row r="22" spans="1:4" ht="15.75" x14ac:dyDescent="0.25">
      <c r="A22" s="115">
        <v>8</v>
      </c>
      <c r="B22" s="98" t="s">
        <v>230</v>
      </c>
      <c r="C22" s="122">
        <v>5000</v>
      </c>
      <c r="D22" s="122">
        <v>5000</v>
      </c>
    </row>
    <row r="23" spans="1:4" ht="15.75" x14ac:dyDescent="0.25">
      <c r="A23" s="115">
        <v>9</v>
      </c>
      <c r="B23" s="98" t="s">
        <v>136</v>
      </c>
      <c r="C23" s="122">
        <v>6000</v>
      </c>
      <c r="D23" s="122">
        <v>6000</v>
      </c>
    </row>
    <row r="24" spans="1:4" ht="15.75" x14ac:dyDescent="0.25">
      <c r="A24" s="115">
        <v>10</v>
      </c>
      <c r="B24" s="98" t="s">
        <v>231</v>
      </c>
      <c r="C24" s="122">
        <v>254</v>
      </c>
      <c r="D24" s="122">
        <v>254</v>
      </c>
    </row>
    <row r="25" spans="1:4" ht="15.75" x14ac:dyDescent="0.25">
      <c r="A25" s="115">
        <v>11</v>
      </c>
      <c r="B25" s="98" t="s">
        <v>232</v>
      </c>
      <c r="C25" s="122">
        <v>5000</v>
      </c>
      <c r="D25" s="122">
        <v>5000</v>
      </c>
    </row>
    <row r="26" spans="1:4" ht="15.75" x14ac:dyDescent="0.25">
      <c r="A26" s="115">
        <v>12</v>
      </c>
      <c r="B26" s="98" t="s">
        <v>233</v>
      </c>
      <c r="C26" s="122">
        <v>5550</v>
      </c>
      <c r="D26" s="122">
        <v>5550</v>
      </c>
    </row>
    <row r="27" spans="1:4" ht="15.75" x14ac:dyDescent="0.25">
      <c r="A27" s="115">
        <v>13</v>
      </c>
      <c r="B27" s="98" t="s">
        <v>234</v>
      </c>
      <c r="C27" s="122">
        <v>2587</v>
      </c>
      <c r="D27" s="122">
        <v>2587</v>
      </c>
    </row>
    <row r="28" spans="1:4" ht="15.75" x14ac:dyDescent="0.25">
      <c r="A28" s="115">
        <v>14</v>
      </c>
      <c r="B28" s="98" t="s">
        <v>235</v>
      </c>
      <c r="C28" s="122">
        <v>200</v>
      </c>
      <c r="D28" s="122">
        <v>200</v>
      </c>
    </row>
    <row r="29" spans="1:4" ht="15.75" x14ac:dyDescent="0.25">
      <c r="A29" s="115">
        <v>15</v>
      </c>
      <c r="B29" s="98" t="s">
        <v>236</v>
      </c>
      <c r="C29" s="122">
        <v>250</v>
      </c>
      <c r="D29" s="122">
        <v>250</v>
      </c>
    </row>
    <row r="30" spans="1:4" ht="15.75" x14ac:dyDescent="0.25">
      <c r="A30" s="115">
        <v>16</v>
      </c>
      <c r="B30" s="98" t="s">
        <v>237</v>
      </c>
      <c r="C30" s="122">
        <v>254</v>
      </c>
      <c r="D30" s="122">
        <v>254</v>
      </c>
    </row>
    <row r="31" spans="1:4" ht="15.75" x14ac:dyDescent="0.25">
      <c r="A31" s="115">
        <v>17</v>
      </c>
      <c r="B31" s="98" t="s">
        <v>238</v>
      </c>
      <c r="C31" s="122">
        <v>200</v>
      </c>
      <c r="D31" s="122">
        <v>200</v>
      </c>
    </row>
    <row r="32" spans="1:4" ht="15.75" x14ac:dyDescent="0.25">
      <c r="A32" s="115">
        <v>18</v>
      </c>
      <c r="B32" s="98" t="s">
        <v>239</v>
      </c>
      <c r="C32" s="122">
        <v>254</v>
      </c>
      <c r="D32" s="122">
        <v>254</v>
      </c>
    </row>
    <row r="33" spans="1:4" ht="15.75" x14ac:dyDescent="0.25">
      <c r="A33" s="115">
        <v>19</v>
      </c>
      <c r="B33" s="98" t="s">
        <v>240</v>
      </c>
      <c r="C33" s="122">
        <v>254</v>
      </c>
      <c r="D33" s="122">
        <v>254</v>
      </c>
    </row>
    <row r="34" spans="1:4" ht="15.75" x14ac:dyDescent="0.25">
      <c r="A34" s="115">
        <v>20</v>
      </c>
      <c r="B34" s="98" t="s">
        <v>241</v>
      </c>
      <c r="C34" s="122">
        <v>254</v>
      </c>
      <c r="D34" s="122">
        <v>0</v>
      </c>
    </row>
    <row r="35" spans="1:4" ht="15.75" x14ac:dyDescent="0.25">
      <c r="A35" s="115">
        <v>21</v>
      </c>
      <c r="B35" s="98" t="s">
        <v>242</v>
      </c>
      <c r="C35" s="122">
        <v>12200</v>
      </c>
      <c r="D35" s="122">
        <v>12200</v>
      </c>
    </row>
    <row r="36" spans="1:4" ht="15.75" x14ac:dyDescent="0.25">
      <c r="A36" s="115">
        <v>22</v>
      </c>
      <c r="B36" s="98" t="s">
        <v>243</v>
      </c>
      <c r="C36" s="122">
        <v>254</v>
      </c>
      <c r="D36" s="122">
        <v>254</v>
      </c>
    </row>
    <row r="37" spans="1:4" ht="15.75" x14ac:dyDescent="0.25">
      <c r="A37" s="115">
        <v>23</v>
      </c>
      <c r="B37" s="98" t="s">
        <v>244</v>
      </c>
      <c r="C37" s="122">
        <v>1500</v>
      </c>
      <c r="D37" s="122">
        <v>1500</v>
      </c>
    </row>
    <row r="38" spans="1:4" ht="21" customHeight="1" x14ac:dyDescent="0.25">
      <c r="A38" s="115">
        <v>24</v>
      </c>
      <c r="B38" s="108" t="s">
        <v>320</v>
      </c>
      <c r="C38" s="122"/>
      <c r="D38" s="122">
        <v>3850</v>
      </c>
    </row>
    <row r="39" spans="1:4" ht="15.75" x14ac:dyDescent="0.25">
      <c r="A39" s="115">
        <v>25</v>
      </c>
      <c r="B39" s="98" t="s">
        <v>321</v>
      </c>
      <c r="C39" s="122"/>
      <c r="D39" s="268">
        <v>5000</v>
      </c>
    </row>
    <row r="40" spans="1:4" ht="30" x14ac:dyDescent="0.25">
      <c r="A40" s="115">
        <v>26</v>
      </c>
      <c r="B40" s="108" t="s">
        <v>322</v>
      </c>
      <c r="C40" s="122"/>
      <c r="D40" s="268">
        <v>1080</v>
      </c>
    </row>
    <row r="41" spans="1:4" ht="30" x14ac:dyDescent="0.25">
      <c r="A41" s="115">
        <v>27</v>
      </c>
      <c r="B41" s="108" t="s">
        <v>324</v>
      </c>
      <c r="C41" s="122"/>
      <c r="D41" s="268">
        <v>1579</v>
      </c>
    </row>
    <row r="42" spans="1:4" ht="30" x14ac:dyDescent="0.25">
      <c r="A42" s="115">
        <v>28</v>
      </c>
      <c r="B42" s="108" t="s">
        <v>325</v>
      </c>
      <c r="C42" s="122"/>
      <c r="D42" s="268">
        <v>200</v>
      </c>
    </row>
    <row r="43" spans="1:4" ht="30" x14ac:dyDescent="0.25">
      <c r="A43" s="115">
        <v>29</v>
      </c>
      <c r="B43" s="108" t="s">
        <v>326</v>
      </c>
      <c r="C43" s="122"/>
      <c r="D43" s="268">
        <v>254</v>
      </c>
    </row>
    <row r="44" spans="1:4" ht="30" x14ac:dyDescent="0.25">
      <c r="A44" s="115">
        <v>30</v>
      </c>
      <c r="B44" s="108" t="s">
        <v>323</v>
      </c>
      <c r="C44" s="122"/>
      <c r="D44" s="268">
        <v>254</v>
      </c>
    </row>
    <row r="45" spans="1:4" ht="30" x14ac:dyDescent="0.25">
      <c r="A45" s="115">
        <v>31</v>
      </c>
      <c r="B45" s="108" t="s">
        <v>327</v>
      </c>
      <c r="C45" s="122"/>
      <c r="D45" s="268">
        <v>254</v>
      </c>
    </row>
    <row r="46" spans="1:4" ht="30" x14ac:dyDescent="0.25">
      <c r="A46" s="115">
        <v>32</v>
      </c>
      <c r="B46" s="108" t="s">
        <v>328</v>
      </c>
      <c r="C46" s="122"/>
      <c r="D46" s="268">
        <v>254</v>
      </c>
    </row>
    <row r="47" spans="1:4" ht="15.75" x14ac:dyDescent="0.25">
      <c r="A47" s="115">
        <v>33</v>
      </c>
      <c r="B47" s="98" t="s">
        <v>329</v>
      </c>
      <c r="C47" s="122"/>
      <c r="D47" s="268">
        <v>1172</v>
      </c>
    </row>
    <row r="48" spans="1:4" ht="15.75" x14ac:dyDescent="0.25">
      <c r="A48" s="115">
        <v>34</v>
      </c>
      <c r="B48" s="98" t="s">
        <v>330</v>
      </c>
      <c r="C48" s="122"/>
      <c r="D48" s="268">
        <v>730</v>
      </c>
    </row>
    <row r="49" spans="1:4" ht="30" x14ac:dyDescent="0.25">
      <c r="A49" s="115">
        <v>35</v>
      </c>
      <c r="B49" s="108" t="s">
        <v>245</v>
      </c>
      <c r="C49" s="122">
        <v>46796</v>
      </c>
      <c r="D49" s="122">
        <v>46796</v>
      </c>
    </row>
    <row r="50" spans="1:4" ht="15.75" x14ac:dyDescent="0.25">
      <c r="A50" s="115">
        <v>36</v>
      </c>
      <c r="B50" s="98" t="s">
        <v>246</v>
      </c>
      <c r="C50" s="122">
        <v>64409</v>
      </c>
      <c r="D50" s="264">
        <v>64409</v>
      </c>
    </row>
    <row r="51" spans="1:4" ht="15.75" x14ac:dyDescent="0.25">
      <c r="A51" s="115">
        <v>37</v>
      </c>
      <c r="B51" s="98" t="s">
        <v>137</v>
      </c>
      <c r="C51" s="122">
        <v>177789</v>
      </c>
      <c r="D51" s="268">
        <f>C51-47049-14627</f>
        <v>116113</v>
      </c>
    </row>
    <row r="52" spans="1:4" ht="15.75" x14ac:dyDescent="0.25">
      <c r="A52" s="115">
        <v>38</v>
      </c>
      <c r="B52" s="98" t="s">
        <v>319</v>
      </c>
      <c r="C52" s="122"/>
      <c r="D52" s="264">
        <v>-199596</v>
      </c>
    </row>
    <row r="53" spans="1:4" ht="19.5" customHeight="1" x14ac:dyDescent="0.25">
      <c r="A53" s="115"/>
      <c r="B53" s="117" t="s">
        <v>17</v>
      </c>
      <c r="C53" s="121">
        <f>SUM(C15:C52)</f>
        <v>342205</v>
      </c>
      <c r="D53" s="121">
        <f>SUM(D15:D52)</f>
        <v>95306</v>
      </c>
    </row>
    <row r="54" spans="1:4" ht="19.5" customHeight="1" x14ac:dyDescent="0.25">
      <c r="A54" s="118"/>
      <c r="B54" s="117"/>
      <c r="C54" s="121"/>
      <c r="D54" s="264"/>
    </row>
    <row r="55" spans="1:4" ht="15.75" x14ac:dyDescent="0.25">
      <c r="A55" s="115"/>
      <c r="B55" s="117"/>
      <c r="C55" s="121"/>
      <c r="D55" s="264"/>
    </row>
    <row r="56" spans="1:4" ht="15.75" x14ac:dyDescent="0.25">
      <c r="A56" s="118"/>
      <c r="B56" s="117"/>
      <c r="C56" s="121"/>
      <c r="D56" s="264"/>
    </row>
    <row r="57" spans="1:4" ht="15.75" x14ac:dyDescent="0.25">
      <c r="A57" s="115"/>
      <c r="B57" s="117"/>
      <c r="C57" s="121"/>
      <c r="D57" s="264"/>
    </row>
    <row r="58" spans="1:4" ht="15.75" x14ac:dyDescent="0.25">
      <c r="A58" s="118"/>
      <c r="B58" s="117"/>
      <c r="C58" s="122"/>
    </row>
    <row r="59" spans="1:4" ht="15.75" x14ac:dyDescent="0.25">
      <c r="A59" s="118"/>
      <c r="B59" s="117"/>
      <c r="C59" s="122"/>
    </row>
    <row r="60" spans="1:4" ht="15.75" x14ac:dyDescent="0.25">
      <c r="A60" s="118"/>
      <c r="B60" s="114"/>
      <c r="C60" s="114"/>
      <c r="D60" s="35"/>
    </row>
    <row r="61" spans="1:4" ht="15.75" x14ac:dyDescent="0.25">
      <c r="A61" s="115"/>
      <c r="B61" s="123"/>
      <c r="C61" s="120"/>
      <c r="D61" s="266"/>
    </row>
    <row r="62" spans="1:4" ht="15.75" x14ac:dyDescent="0.25">
      <c r="A62" s="115"/>
      <c r="B62" s="123"/>
      <c r="C62" s="122"/>
      <c r="D62" s="266"/>
    </row>
    <row r="63" spans="1:4" ht="15.75" x14ac:dyDescent="0.25">
      <c r="A63" s="115"/>
      <c r="B63" s="123"/>
      <c r="C63" s="122"/>
      <c r="D63" s="266"/>
    </row>
    <row r="64" spans="1:4" ht="15.75" x14ac:dyDescent="0.25">
      <c r="A64" s="115"/>
      <c r="B64" s="123"/>
      <c r="C64" s="122"/>
      <c r="D64" s="266"/>
    </row>
    <row r="65" spans="1:4" ht="15.75" x14ac:dyDescent="0.25">
      <c r="A65" s="115"/>
      <c r="B65" s="123"/>
      <c r="C65" s="122"/>
      <c r="D65" s="266"/>
    </row>
    <row r="66" spans="1:4" ht="15.75" x14ac:dyDescent="0.25">
      <c r="A66" s="115"/>
      <c r="B66" s="116"/>
      <c r="C66" s="122"/>
      <c r="D66" s="266"/>
    </row>
    <row r="67" spans="1:4" ht="15.75" x14ac:dyDescent="0.25">
      <c r="A67" s="113"/>
      <c r="B67" s="124"/>
      <c r="C67" s="107"/>
      <c r="D67" s="266"/>
    </row>
    <row r="68" spans="1:4" ht="15.75" x14ac:dyDescent="0.25">
      <c r="A68" s="115"/>
      <c r="B68" s="123"/>
      <c r="C68" s="122"/>
      <c r="D68" s="266"/>
    </row>
    <row r="69" spans="1:4" ht="15.75" x14ac:dyDescent="0.25">
      <c r="A69" s="115"/>
      <c r="B69" s="123"/>
      <c r="C69" s="122"/>
    </row>
    <row r="70" spans="1:4" ht="15.75" x14ac:dyDescent="0.25">
      <c r="A70" s="6"/>
      <c r="B70" s="38"/>
      <c r="C70" s="36"/>
      <c r="D70" s="36"/>
    </row>
    <row r="71" spans="1:4" ht="15.75" x14ac:dyDescent="0.25">
      <c r="A71" s="6"/>
      <c r="B71" s="38"/>
      <c r="C71" s="36"/>
      <c r="D71" s="264"/>
    </row>
    <row r="72" spans="1:4" ht="15.75" x14ac:dyDescent="0.25">
      <c r="A72" s="6"/>
      <c r="B72" s="5"/>
      <c r="C72" s="36"/>
      <c r="D72" s="264"/>
    </row>
    <row r="73" spans="1:4" ht="15.75" x14ac:dyDescent="0.25">
      <c r="A73" s="6"/>
      <c r="B73" s="33"/>
      <c r="C73" s="37"/>
      <c r="D73" s="264"/>
    </row>
    <row r="74" spans="1:4" ht="15.75" x14ac:dyDescent="0.25">
      <c r="A74" s="6"/>
      <c r="B74" s="5"/>
      <c r="C74" s="36"/>
      <c r="D74" s="265"/>
    </row>
    <row r="75" spans="1:4" ht="15.75" x14ac:dyDescent="0.25">
      <c r="A75" s="39"/>
      <c r="B75" s="33"/>
      <c r="C75" s="37"/>
      <c r="D75" s="265"/>
    </row>
    <row r="76" spans="1:4" ht="15.75" x14ac:dyDescent="0.25">
      <c r="A76" s="6"/>
      <c r="B76" s="5"/>
      <c r="C76" s="36"/>
      <c r="D76" s="265"/>
    </row>
    <row r="77" spans="1:4" ht="15.75" x14ac:dyDescent="0.25">
      <c r="A77" s="6"/>
      <c r="B77" s="33"/>
      <c r="C77" s="37"/>
      <c r="D77" s="265"/>
    </row>
    <row r="78" spans="1:4" ht="15.75" x14ac:dyDescent="0.25">
      <c r="A78" s="19"/>
      <c r="C78" s="22"/>
      <c r="D78" s="264"/>
    </row>
    <row r="79" spans="1:4" ht="15.75" x14ac:dyDescent="0.25">
      <c r="A79" s="19"/>
      <c r="B79" s="17"/>
      <c r="C79" s="22"/>
      <c r="D79" s="69"/>
    </row>
    <row r="80" spans="1:4" ht="15.75" x14ac:dyDescent="0.25">
      <c r="A80" s="19"/>
      <c r="B80" s="23"/>
      <c r="C80" s="24"/>
      <c r="D80" s="31"/>
    </row>
    <row r="81" spans="1:4" ht="15.75" x14ac:dyDescent="0.25">
      <c r="A81" s="19"/>
      <c r="C81" s="22"/>
      <c r="D81" s="267"/>
    </row>
    <row r="82" spans="1:4" ht="15.75" x14ac:dyDescent="0.25">
      <c r="A82" s="19"/>
      <c r="C82" s="22"/>
      <c r="D82" s="31"/>
    </row>
    <row r="83" spans="1:4" ht="15.75" x14ac:dyDescent="0.25">
      <c r="A83" s="19"/>
      <c r="C83" s="22"/>
      <c r="D83" s="31"/>
    </row>
    <row r="84" spans="1:4" ht="15.75" x14ac:dyDescent="0.25">
      <c r="A84" s="19"/>
      <c r="C84" s="22"/>
      <c r="D84" s="31"/>
    </row>
    <row r="85" spans="1:4" ht="15.75" x14ac:dyDescent="0.25">
      <c r="A85" s="19"/>
      <c r="C85" s="22"/>
      <c r="D85" s="31"/>
    </row>
    <row r="86" spans="1:4" ht="15.75" x14ac:dyDescent="0.25">
      <c r="A86" s="19"/>
      <c r="C86" s="22"/>
      <c r="D86" s="31"/>
    </row>
    <row r="87" spans="1:4" ht="15.75" x14ac:dyDescent="0.25">
      <c r="A87" s="19"/>
      <c r="C87" s="22"/>
      <c r="D87" s="31"/>
    </row>
    <row r="88" spans="1:4" ht="15.75" x14ac:dyDescent="0.25">
      <c r="C88" s="12"/>
      <c r="D88" s="31"/>
    </row>
    <row r="89" spans="1:4" ht="15.75" x14ac:dyDescent="0.25">
      <c r="C89" s="12"/>
      <c r="D89" s="31"/>
    </row>
    <row r="90" spans="1:4" ht="15.75" x14ac:dyDescent="0.25">
      <c r="C90" s="12"/>
      <c r="D90" s="31"/>
    </row>
    <row r="91" spans="1:4" ht="15.75" x14ac:dyDescent="0.25">
      <c r="C91" s="12"/>
      <c r="D91" s="31"/>
    </row>
    <row r="92" spans="1:4" ht="15.75" x14ac:dyDescent="0.25">
      <c r="C92" s="12"/>
      <c r="D92" s="31"/>
    </row>
    <row r="93" spans="1:4" ht="15.75" x14ac:dyDescent="0.25">
      <c r="C93" s="12"/>
      <c r="D93" s="31"/>
    </row>
    <row r="94" spans="1:4" ht="15.75" x14ac:dyDescent="0.25">
      <c r="C94" s="12"/>
      <c r="D94" s="31"/>
    </row>
    <row r="95" spans="1:4" ht="15.75" x14ac:dyDescent="0.25">
      <c r="C95" s="12"/>
      <c r="D95" s="31"/>
    </row>
    <row r="96" spans="1:4" ht="15.75" x14ac:dyDescent="0.25">
      <c r="C96" s="12"/>
      <c r="D96" s="31"/>
    </row>
    <row r="97" spans="3:4" ht="15.75" x14ac:dyDescent="0.25">
      <c r="C97" s="12"/>
      <c r="D97" s="31"/>
    </row>
    <row r="98" spans="3:4" ht="15.75" x14ac:dyDescent="0.25">
      <c r="D98" s="31"/>
    </row>
  </sheetData>
  <phoneticPr fontId="17" type="noConversion"/>
  <printOptions headings="1" gridLines="1"/>
  <pageMargins left="0" right="1.0416666666666666E-2" top="1.8503937007874016" bottom="0" header="0.51181102362204722" footer="0"/>
  <pageSetup paperSize="9" orientation="portrait" r:id="rId1"/>
  <headerFooter alignWithMargins="0">
    <oddHeader xml:space="preserve">&amp;C&amp;"Arial,Félkövér"&amp;11
VÉSZTŐ VÁROS ÖNKORMÁNYZAT ÁLTALÁNOS, MŰKÖDÉSI-, ÉS FEJLESZTÉSI TARTALÉKAI 
2017 ÉV&amp;R8. melléklet a ......../20.....(.........) önkormányzati rendelehez
adatok E Ft-ban
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1"/>
  </sheetPr>
  <dimension ref="A1:H52"/>
  <sheetViews>
    <sheetView view="pageLayout" zoomScaleNormal="100" workbookViewId="0">
      <selection activeCell="D26" sqref="D26"/>
    </sheetView>
  </sheetViews>
  <sheetFormatPr defaultRowHeight="15.75" x14ac:dyDescent="0.25"/>
  <cols>
    <col min="1" max="1" width="4.28515625" style="5" customWidth="1"/>
    <col min="2" max="2" width="39.42578125" style="63" customWidth="1"/>
    <col min="3" max="3" width="12.140625" style="36" customWidth="1"/>
    <col min="4" max="4" width="11.5703125" style="36" customWidth="1"/>
    <col min="5" max="5" width="11.85546875" style="36" customWidth="1"/>
    <col min="6" max="6" width="10" style="36" customWidth="1"/>
    <col min="7" max="16384" width="9.140625" style="5"/>
  </cols>
  <sheetData>
    <row r="1" spans="1:8" x14ac:dyDescent="0.25">
      <c r="A1" s="95" t="s">
        <v>44</v>
      </c>
      <c r="B1" s="106" t="s">
        <v>6</v>
      </c>
      <c r="C1" s="181">
        <v>2017</v>
      </c>
      <c r="D1" s="182">
        <v>2018</v>
      </c>
      <c r="E1" s="182">
        <v>2019</v>
      </c>
      <c r="F1" s="182">
        <v>2020</v>
      </c>
    </row>
    <row r="2" spans="1:8" x14ac:dyDescent="0.25">
      <c r="B2" s="96" t="s">
        <v>19</v>
      </c>
      <c r="C2" s="152"/>
      <c r="D2" s="151"/>
      <c r="E2" s="151"/>
      <c r="F2" s="151"/>
    </row>
    <row r="3" spans="1:8" ht="19.5" x14ac:dyDescent="0.3">
      <c r="A3" s="35">
        <v>1</v>
      </c>
      <c r="B3" s="125" t="s">
        <v>59</v>
      </c>
      <c r="C3" s="153">
        <f>'1 melléklet'!D5</f>
        <v>0</v>
      </c>
      <c r="D3" s="154">
        <f t="shared" ref="D3:F11" si="0">C3*1.05</f>
        <v>0</v>
      </c>
      <c r="E3" s="153">
        <f t="shared" si="0"/>
        <v>0</v>
      </c>
      <c r="F3" s="153">
        <f t="shared" si="0"/>
        <v>0</v>
      </c>
    </row>
    <row r="4" spans="1:8" x14ac:dyDescent="0.25">
      <c r="A4" s="35">
        <v>2</v>
      </c>
      <c r="B4" s="125" t="s">
        <v>1</v>
      </c>
      <c r="C4" s="153">
        <f>'1 melléklet'!D6</f>
        <v>0</v>
      </c>
      <c r="D4" s="153">
        <f t="shared" si="0"/>
        <v>0</v>
      </c>
      <c r="E4" s="153">
        <f t="shared" si="0"/>
        <v>0</v>
      </c>
      <c r="F4" s="153">
        <f t="shared" si="0"/>
        <v>0</v>
      </c>
    </row>
    <row r="5" spans="1:8" ht="17.25" customHeight="1" x14ac:dyDescent="0.25">
      <c r="A5" s="35">
        <v>3</v>
      </c>
      <c r="B5" s="141" t="s">
        <v>74</v>
      </c>
      <c r="C5" s="153">
        <f>'1 melléklet'!D7</f>
        <v>0</v>
      </c>
      <c r="D5" s="153">
        <f t="shared" si="0"/>
        <v>0</v>
      </c>
      <c r="E5" s="153">
        <f t="shared" si="0"/>
        <v>0</v>
      </c>
      <c r="F5" s="153">
        <f t="shared" si="0"/>
        <v>0</v>
      </c>
    </row>
    <row r="6" spans="1:8" ht="30.75" customHeight="1" x14ac:dyDescent="0.25">
      <c r="A6" s="35">
        <v>4</v>
      </c>
      <c r="B6" s="125" t="s">
        <v>72</v>
      </c>
      <c r="C6" s="153">
        <f>'1 melléklet'!D3</f>
        <v>0</v>
      </c>
      <c r="D6" s="153">
        <f t="shared" si="0"/>
        <v>0</v>
      </c>
      <c r="E6" s="153">
        <f t="shared" si="0"/>
        <v>0</v>
      </c>
      <c r="F6" s="153">
        <f t="shared" si="0"/>
        <v>0</v>
      </c>
    </row>
    <row r="7" spans="1:8" x14ac:dyDescent="0.25">
      <c r="A7" s="35">
        <v>5</v>
      </c>
      <c r="B7" s="126" t="s">
        <v>100</v>
      </c>
      <c r="C7" s="155">
        <f>SUM(C3:C6)</f>
        <v>0</v>
      </c>
      <c r="D7" s="153">
        <f t="shared" si="0"/>
        <v>0</v>
      </c>
      <c r="E7" s="153">
        <f t="shared" si="0"/>
        <v>0</v>
      </c>
      <c r="F7" s="153">
        <f t="shared" si="0"/>
        <v>0</v>
      </c>
    </row>
    <row r="8" spans="1:8" x14ac:dyDescent="0.25">
      <c r="A8" s="35">
        <v>6</v>
      </c>
      <c r="B8" s="125" t="s">
        <v>2</v>
      </c>
      <c r="C8" s="153">
        <f>'1 melléklet'!O3</f>
        <v>0</v>
      </c>
      <c r="D8" s="153">
        <f t="shared" si="0"/>
        <v>0</v>
      </c>
      <c r="E8" s="153">
        <f t="shared" si="0"/>
        <v>0</v>
      </c>
      <c r="F8" s="153">
        <f t="shared" si="0"/>
        <v>0</v>
      </c>
    </row>
    <row r="9" spans="1:8" ht="18" customHeight="1" x14ac:dyDescent="0.25">
      <c r="A9" s="35">
        <v>7</v>
      </c>
      <c r="B9" s="125" t="s">
        <v>60</v>
      </c>
      <c r="C9" s="153">
        <f>'1 melléklet'!O4</f>
        <v>0</v>
      </c>
      <c r="D9" s="153">
        <f t="shared" si="0"/>
        <v>0</v>
      </c>
      <c r="E9" s="153">
        <f t="shared" si="0"/>
        <v>0</v>
      </c>
      <c r="F9" s="153">
        <f t="shared" si="0"/>
        <v>0</v>
      </c>
    </row>
    <row r="10" spans="1:8" x14ac:dyDescent="0.25">
      <c r="A10" s="35">
        <v>8</v>
      </c>
      <c r="B10" s="125" t="s">
        <v>3</v>
      </c>
      <c r="C10" s="153">
        <f>'1 melléklet'!O5</f>
        <v>0</v>
      </c>
      <c r="D10" s="153">
        <f t="shared" si="0"/>
        <v>0</v>
      </c>
      <c r="E10" s="153">
        <f t="shared" si="0"/>
        <v>0</v>
      </c>
      <c r="F10" s="153">
        <f t="shared" si="0"/>
        <v>0</v>
      </c>
    </row>
    <row r="11" spans="1:8" x14ac:dyDescent="0.25">
      <c r="A11" s="35">
        <v>9</v>
      </c>
      <c r="B11" s="125" t="s">
        <v>54</v>
      </c>
      <c r="C11" s="153">
        <f>'1 melléklet'!O6</f>
        <v>0</v>
      </c>
      <c r="D11" s="153">
        <f t="shared" si="0"/>
        <v>0</v>
      </c>
      <c r="E11" s="153">
        <f t="shared" si="0"/>
        <v>0</v>
      </c>
      <c r="F11" s="153">
        <f t="shared" si="0"/>
        <v>0</v>
      </c>
    </row>
    <row r="12" spans="1:8" x14ac:dyDescent="0.25">
      <c r="A12" s="35">
        <v>10</v>
      </c>
      <c r="B12" s="125" t="s">
        <v>61</v>
      </c>
      <c r="C12" s="153">
        <f>'1 melléklet'!O7</f>
        <v>0</v>
      </c>
      <c r="D12" s="153">
        <f t="shared" ref="D12:F13" si="1">C12*1.05</f>
        <v>0</v>
      </c>
      <c r="E12" s="153">
        <f t="shared" si="1"/>
        <v>0</v>
      </c>
      <c r="F12" s="153">
        <f t="shared" si="1"/>
        <v>0</v>
      </c>
    </row>
    <row r="13" spans="1:8" x14ac:dyDescent="0.25">
      <c r="A13" s="35">
        <v>11</v>
      </c>
      <c r="B13" s="125" t="s">
        <v>113</v>
      </c>
      <c r="C13" s="153">
        <f>'1 melléklet'!O8</f>
        <v>0</v>
      </c>
      <c r="D13" s="153">
        <f t="shared" si="1"/>
        <v>0</v>
      </c>
      <c r="E13" s="153">
        <f t="shared" si="1"/>
        <v>0</v>
      </c>
      <c r="F13" s="153">
        <f t="shared" si="1"/>
        <v>0</v>
      </c>
    </row>
    <row r="14" spans="1:8" x14ac:dyDescent="0.25">
      <c r="A14" s="35">
        <v>12</v>
      </c>
      <c r="B14" s="126" t="s">
        <v>114</v>
      </c>
      <c r="C14" s="155">
        <f>SUM(C8:C13)</f>
        <v>0</v>
      </c>
      <c r="D14" s="155">
        <f>SUM(D8:D13)</f>
        <v>0</v>
      </c>
      <c r="E14" s="155">
        <f>SUM(E8:E13)</f>
        <v>0</v>
      </c>
      <c r="F14" s="155">
        <f>SUM(F8:F13)</f>
        <v>0</v>
      </c>
    </row>
    <row r="15" spans="1:8" x14ac:dyDescent="0.25">
      <c r="A15" s="35">
        <v>13</v>
      </c>
      <c r="B15" s="126" t="s">
        <v>115</v>
      </c>
      <c r="C15" s="153">
        <f>C7-C14</f>
        <v>0</v>
      </c>
      <c r="D15" s="153">
        <f>D7-D14</f>
        <v>0</v>
      </c>
      <c r="E15" s="153">
        <f>E7-E14</f>
        <v>0</v>
      </c>
      <c r="F15" s="153">
        <f>F7-F14</f>
        <v>0</v>
      </c>
      <c r="H15" s="36"/>
    </row>
    <row r="16" spans="1:8" ht="34.5" customHeight="1" x14ac:dyDescent="0.25">
      <c r="A16" s="35">
        <v>14</v>
      </c>
      <c r="B16" s="126" t="s">
        <v>99</v>
      </c>
      <c r="C16" s="153">
        <f>(C15)*-1</f>
        <v>0</v>
      </c>
      <c r="D16" s="153">
        <f>(D15)*-1</f>
        <v>0</v>
      </c>
      <c r="E16" s="153">
        <f>(E15)*-1</f>
        <v>0</v>
      </c>
      <c r="F16" s="153">
        <f>(F15)*-1</f>
        <v>0</v>
      </c>
    </row>
    <row r="17" spans="1:7" ht="31.5" customHeight="1" x14ac:dyDescent="0.25">
      <c r="A17" s="35"/>
      <c r="B17" s="127" t="s">
        <v>20</v>
      </c>
      <c r="C17" s="156"/>
      <c r="D17" s="153"/>
      <c r="E17" s="153"/>
      <c r="F17" s="153"/>
    </row>
    <row r="18" spans="1:7" x14ac:dyDescent="0.25">
      <c r="A18" s="35">
        <v>15</v>
      </c>
      <c r="B18" s="125" t="s">
        <v>66</v>
      </c>
      <c r="C18" s="153">
        <f>'1 melléklet'!D11</f>
        <v>0</v>
      </c>
      <c r="D18" s="153">
        <v>0</v>
      </c>
      <c r="E18" s="153">
        <v>0</v>
      </c>
      <c r="F18" s="153">
        <v>0</v>
      </c>
    </row>
    <row r="19" spans="1:7" ht="31.5" customHeight="1" x14ac:dyDescent="0.25">
      <c r="A19" s="35">
        <v>16</v>
      </c>
      <c r="B19" s="132" t="s">
        <v>75</v>
      </c>
      <c r="C19" s="153">
        <f>'1 melléklet'!D12</f>
        <v>90100</v>
      </c>
      <c r="D19" s="153">
        <f t="shared" ref="D19:D20" si="2">C19*1.05</f>
        <v>94605</v>
      </c>
      <c r="E19" s="153">
        <f t="shared" ref="E19:E20" si="3">D19*1.05</f>
        <v>99335.25</v>
      </c>
      <c r="F19" s="153">
        <f t="shared" ref="F19:F20" si="4">E19*1.05</f>
        <v>104302.01250000001</v>
      </c>
    </row>
    <row r="20" spans="1:7" ht="30.75" customHeight="1" x14ac:dyDescent="0.25">
      <c r="A20" s="35">
        <v>17</v>
      </c>
      <c r="B20" s="125" t="s">
        <v>73</v>
      </c>
      <c r="C20" s="153">
        <f>'1 melléklet'!D10</f>
        <v>554331</v>
      </c>
      <c r="D20" s="153">
        <f t="shared" si="2"/>
        <v>582047.55000000005</v>
      </c>
      <c r="E20" s="153">
        <f t="shared" si="3"/>
        <v>611149.92750000011</v>
      </c>
      <c r="F20" s="153">
        <f t="shared" si="4"/>
        <v>641707.42387500009</v>
      </c>
    </row>
    <row r="21" spans="1:7" ht="31.5" x14ac:dyDescent="0.25">
      <c r="A21" s="35">
        <v>18</v>
      </c>
      <c r="B21" s="126" t="s">
        <v>116</v>
      </c>
      <c r="C21" s="155">
        <f>SUM(C18:C20)</f>
        <v>644431</v>
      </c>
      <c r="D21" s="155">
        <f>SUM(D18:D20)</f>
        <v>676652.55</v>
      </c>
      <c r="E21" s="155">
        <f>SUM(E18:E20)</f>
        <v>710485.17750000011</v>
      </c>
      <c r="F21" s="155">
        <f>SUM(F18:F20)</f>
        <v>746009.43637500005</v>
      </c>
    </row>
    <row r="22" spans="1:7" x14ac:dyDescent="0.25">
      <c r="A22" s="35">
        <v>19</v>
      </c>
      <c r="B22" s="125" t="s">
        <v>67</v>
      </c>
      <c r="C22" s="153">
        <f>'1 melléklet'!O11</f>
        <v>0</v>
      </c>
      <c r="D22" s="153">
        <f t="shared" ref="D22:D26" si="5">C22*1.05</f>
        <v>0</v>
      </c>
      <c r="E22" s="153">
        <f t="shared" ref="E22:E26" si="6">D22*1.05</f>
        <v>0</v>
      </c>
      <c r="F22" s="153">
        <f t="shared" ref="F22:F26" si="7">E22*1.05</f>
        <v>0</v>
      </c>
    </row>
    <row r="23" spans="1:7" x14ac:dyDescent="0.25">
      <c r="A23" s="35">
        <v>20</v>
      </c>
      <c r="B23" s="125" t="s">
        <v>68</v>
      </c>
      <c r="C23" s="153">
        <f>'1 melléklet'!O12</f>
        <v>0</v>
      </c>
      <c r="D23" s="153">
        <f t="shared" si="5"/>
        <v>0</v>
      </c>
      <c r="E23" s="153">
        <f t="shared" si="6"/>
        <v>0</v>
      </c>
      <c r="F23" s="153">
        <f t="shared" si="7"/>
        <v>0</v>
      </c>
    </row>
    <row r="24" spans="1:7" x14ac:dyDescent="0.25">
      <c r="A24" s="35">
        <v>21</v>
      </c>
      <c r="B24" s="125" t="s">
        <v>94</v>
      </c>
      <c r="C24" s="153">
        <f>'1 melléklet'!O13</f>
        <v>0</v>
      </c>
      <c r="D24" s="153">
        <f t="shared" si="5"/>
        <v>0</v>
      </c>
      <c r="E24" s="153">
        <f t="shared" si="6"/>
        <v>0</v>
      </c>
      <c r="F24" s="153">
        <f t="shared" si="7"/>
        <v>0</v>
      </c>
    </row>
    <row r="25" spans="1:7" x14ac:dyDescent="0.25">
      <c r="A25" s="35">
        <v>22</v>
      </c>
      <c r="B25" s="125" t="s">
        <v>16</v>
      </c>
      <c r="C25" s="153">
        <f>'1 melléklet'!O14</f>
        <v>0</v>
      </c>
      <c r="D25" s="153">
        <f t="shared" si="5"/>
        <v>0</v>
      </c>
      <c r="E25" s="153">
        <f t="shared" si="6"/>
        <v>0</v>
      </c>
      <c r="F25" s="153">
        <f t="shared" si="7"/>
        <v>0</v>
      </c>
    </row>
    <row r="26" spans="1:7" ht="31.5" x14ac:dyDescent="0.25">
      <c r="A26" s="35">
        <v>23</v>
      </c>
      <c r="B26" s="125" t="s">
        <v>248</v>
      </c>
      <c r="C26" s="153">
        <f>'1 melléklet'!O20</f>
        <v>0</v>
      </c>
      <c r="D26" s="153">
        <f t="shared" si="5"/>
        <v>0</v>
      </c>
      <c r="E26" s="153">
        <f t="shared" si="6"/>
        <v>0</v>
      </c>
      <c r="F26" s="153">
        <f t="shared" si="7"/>
        <v>0</v>
      </c>
    </row>
    <row r="27" spans="1:7" ht="31.5" x14ac:dyDescent="0.25">
      <c r="A27" s="35">
        <v>24</v>
      </c>
      <c r="B27" s="126" t="s">
        <v>119</v>
      </c>
      <c r="C27" s="155">
        <f>SUM(C22:C26)</f>
        <v>0</v>
      </c>
      <c r="D27" s="155">
        <f>SUM(D22:D26)</f>
        <v>0</v>
      </c>
      <c r="E27" s="155">
        <f>SUM(E22:E26)</f>
        <v>0</v>
      </c>
      <c r="F27" s="155">
        <f>SUM(F22:F26)</f>
        <v>0</v>
      </c>
    </row>
    <row r="28" spans="1:7" x14ac:dyDescent="0.25">
      <c r="A28" s="35">
        <v>25</v>
      </c>
      <c r="B28" s="126" t="s">
        <v>120</v>
      </c>
      <c r="C28" s="153">
        <f>C21-C27</f>
        <v>644431</v>
      </c>
      <c r="D28" s="153">
        <f>D21-D27</f>
        <v>676652.55</v>
      </c>
      <c r="E28" s="153">
        <f>E21-E27</f>
        <v>710485.17750000011</v>
      </c>
      <c r="F28" s="153">
        <f>F21-F27</f>
        <v>746009.43637500005</v>
      </c>
    </row>
    <row r="29" spans="1:7" ht="30" customHeight="1" x14ac:dyDescent="0.25">
      <c r="A29" s="35">
        <v>26</v>
      </c>
      <c r="B29" s="128" t="s">
        <v>101</v>
      </c>
      <c r="C29" s="153">
        <f>(C28)*-1</f>
        <v>-644431</v>
      </c>
      <c r="D29" s="153">
        <f>(D28)*-1</f>
        <v>-676652.55</v>
      </c>
      <c r="E29" s="153">
        <f>(E28)*-1</f>
        <v>-710485.17750000011</v>
      </c>
      <c r="F29" s="153">
        <f>(F28)*-1</f>
        <v>-746009.43637500005</v>
      </c>
    </row>
    <row r="30" spans="1:7" ht="30" customHeight="1" x14ac:dyDescent="0.25">
      <c r="A30" s="35">
        <v>27</v>
      </c>
      <c r="B30" s="128" t="s">
        <v>102</v>
      </c>
      <c r="C30" s="153">
        <v>0</v>
      </c>
      <c r="D30" s="153">
        <v>0</v>
      </c>
      <c r="E30" s="153">
        <v>0</v>
      </c>
      <c r="F30" s="153">
        <v>0</v>
      </c>
    </row>
    <row r="31" spans="1:7" ht="31.5" x14ac:dyDescent="0.25">
      <c r="A31" s="35">
        <v>28</v>
      </c>
      <c r="B31" s="126" t="s">
        <v>121</v>
      </c>
      <c r="C31" s="155">
        <f>C7+C16+C21+C29</f>
        <v>0</v>
      </c>
      <c r="D31" s="155">
        <f>D7+D16+D21+D29</f>
        <v>0</v>
      </c>
      <c r="E31" s="155">
        <f>E7+E16+E21+E29</f>
        <v>0</v>
      </c>
      <c r="F31" s="155">
        <f>F7+F16+F21+F29</f>
        <v>0</v>
      </c>
      <c r="G31" s="36"/>
    </row>
    <row r="32" spans="1:7" ht="31.5" x14ac:dyDescent="0.25">
      <c r="A32" s="35">
        <v>29</v>
      </c>
      <c r="B32" s="126" t="s">
        <v>122</v>
      </c>
      <c r="C32" s="155">
        <f>C14+C27</f>
        <v>0</v>
      </c>
      <c r="D32" s="155">
        <f>D14+D27</f>
        <v>0</v>
      </c>
      <c r="E32" s="155">
        <f>E14+E27</f>
        <v>0</v>
      </c>
      <c r="F32" s="155">
        <f>F14+F27</f>
        <v>0</v>
      </c>
    </row>
    <row r="33" spans="2:6" x14ac:dyDescent="0.25">
      <c r="B33" s="126"/>
      <c r="C33" s="157"/>
      <c r="D33" s="153"/>
      <c r="E33" s="153"/>
      <c r="F33" s="153"/>
    </row>
    <row r="34" spans="2:6" x14ac:dyDescent="0.25">
      <c r="B34" s="129"/>
      <c r="C34" s="157"/>
      <c r="D34" s="153"/>
      <c r="E34" s="153"/>
      <c r="F34" s="153"/>
    </row>
    <row r="35" spans="2:6" x14ac:dyDescent="0.25">
      <c r="B35" s="126"/>
      <c r="C35" s="157"/>
      <c r="D35" s="153"/>
      <c r="E35" s="153"/>
      <c r="F35" s="153"/>
    </row>
    <row r="36" spans="2:6" x14ac:dyDescent="0.25">
      <c r="B36" s="130"/>
      <c r="C36" s="120"/>
      <c r="D36" s="122"/>
      <c r="E36" s="122"/>
      <c r="F36" s="122"/>
    </row>
    <row r="37" spans="2:6" x14ac:dyDescent="0.25">
      <c r="B37" s="126"/>
      <c r="C37" s="131"/>
      <c r="D37" s="122"/>
      <c r="E37" s="122"/>
      <c r="F37" s="122"/>
    </row>
    <row r="38" spans="2:6" x14ac:dyDescent="0.25">
      <c r="B38" s="126"/>
      <c r="C38" s="131"/>
      <c r="D38" s="122"/>
      <c r="E38" s="122"/>
      <c r="F38" s="122"/>
    </row>
    <row r="39" spans="2:6" x14ac:dyDescent="0.25">
      <c r="B39" s="126"/>
      <c r="C39" s="131"/>
      <c r="D39" s="122"/>
      <c r="E39" s="122"/>
      <c r="F39" s="122"/>
    </row>
    <row r="40" spans="2:6" x14ac:dyDescent="0.25">
      <c r="B40" s="125"/>
      <c r="C40" s="122"/>
      <c r="D40" s="122"/>
      <c r="E40" s="122"/>
      <c r="F40" s="122"/>
    </row>
    <row r="41" spans="2:6" x14ac:dyDescent="0.25">
      <c r="B41" s="125"/>
      <c r="C41" s="122"/>
      <c r="D41" s="122"/>
      <c r="E41" s="122"/>
      <c r="F41" s="122"/>
    </row>
    <row r="42" spans="2:6" x14ac:dyDescent="0.25">
      <c r="B42" s="125"/>
      <c r="C42" s="122"/>
      <c r="D42" s="122"/>
      <c r="E42" s="122"/>
      <c r="F42" s="122"/>
    </row>
    <row r="43" spans="2:6" x14ac:dyDescent="0.25">
      <c r="B43" s="125"/>
      <c r="C43" s="122"/>
      <c r="D43" s="122"/>
      <c r="E43" s="122"/>
      <c r="F43" s="122"/>
    </row>
    <row r="44" spans="2:6" x14ac:dyDescent="0.25">
      <c r="B44" s="125"/>
      <c r="C44" s="122"/>
      <c r="D44" s="122"/>
      <c r="E44" s="122"/>
      <c r="F44" s="122"/>
    </row>
    <row r="45" spans="2:6" x14ac:dyDescent="0.25">
      <c r="B45" s="125"/>
      <c r="C45" s="122"/>
      <c r="D45" s="122"/>
      <c r="E45" s="122"/>
      <c r="F45" s="122"/>
    </row>
    <row r="46" spans="2:6" x14ac:dyDescent="0.25">
      <c r="B46" s="125"/>
      <c r="C46" s="122"/>
      <c r="D46" s="122"/>
      <c r="E46" s="122"/>
      <c r="F46" s="122"/>
    </row>
    <row r="47" spans="2:6" x14ac:dyDescent="0.25">
      <c r="B47" s="125"/>
      <c r="C47" s="122"/>
      <c r="D47" s="122"/>
      <c r="E47" s="122"/>
      <c r="F47" s="122"/>
    </row>
    <row r="48" spans="2:6" x14ac:dyDescent="0.25">
      <c r="B48" s="125"/>
      <c r="C48" s="122"/>
      <c r="D48" s="122"/>
      <c r="E48" s="122"/>
      <c r="F48" s="122"/>
    </row>
    <row r="49" spans="2:6" x14ac:dyDescent="0.25">
      <c r="B49" s="125"/>
      <c r="C49" s="122"/>
      <c r="D49" s="122"/>
      <c r="E49" s="122"/>
      <c r="F49" s="122"/>
    </row>
    <row r="50" spans="2:6" x14ac:dyDescent="0.25">
      <c r="B50" s="125"/>
      <c r="C50" s="122"/>
      <c r="D50" s="122"/>
      <c r="E50" s="122"/>
      <c r="F50" s="122"/>
    </row>
    <row r="51" spans="2:6" x14ac:dyDescent="0.25">
      <c r="B51" s="125"/>
      <c r="C51" s="122"/>
      <c r="D51" s="122"/>
      <c r="E51" s="122"/>
      <c r="F51" s="122"/>
    </row>
    <row r="52" spans="2:6" x14ac:dyDescent="0.25">
      <c r="B52" s="125"/>
      <c r="C52" s="122"/>
      <c r="D52" s="122"/>
      <c r="E52" s="122"/>
      <c r="F52" s="122"/>
    </row>
  </sheetData>
  <phoneticPr fontId="17" type="noConversion"/>
  <printOptions headings="1" gridLines="1"/>
  <pageMargins left="0.78740157480314965" right="0.78740157480314965" top="1.5748031496062993" bottom="0.98425196850393704" header="0.51181102362204722" footer="0.51181102362204722"/>
  <pageSetup paperSize="9" scale="90" orientation="portrait" r:id="rId1"/>
  <headerFooter alignWithMargins="0">
    <oddHeader>&amp;C&amp;11
&amp;"Times New Roman,Félkövér"VÉSZTŐ VÁROS ÖNKORMÁNYZAT MŰKÖDÉSI ÉS FEJLESZTÉSI CÉLÚ BEVÉTELEK
ÉS KIADÁSOK ALAKULÁSÁT BEMUTATÓ MÉRLEG 
2017-2020 IDŐSZAKRA&amp;R9. melléklet a......../20....(.........) önkormányzati rendelethez
adatok E Ft-ban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1"/>
  </sheetPr>
  <dimension ref="A1:J55"/>
  <sheetViews>
    <sheetView view="pageLayout" zoomScaleNormal="100" workbookViewId="0">
      <selection activeCell="I23" sqref="I23"/>
    </sheetView>
  </sheetViews>
  <sheetFormatPr defaultRowHeight="12.75" x14ac:dyDescent="0.2"/>
  <cols>
    <col min="1" max="1" width="5" style="8" customWidth="1"/>
    <col min="2" max="2" width="33.85546875" style="9" customWidth="1"/>
    <col min="3" max="9" width="12.7109375" style="8" customWidth="1"/>
    <col min="10" max="16384" width="9.140625" style="8"/>
  </cols>
  <sheetData>
    <row r="1" spans="1:10" ht="15.75" x14ac:dyDescent="0.25">
      <c r="A1" s="2"/>
      <c r="B1" s="3"/>
      <c r="C1" s="42">
        <v>2017</v>
      </c>
      <c r="D1" s="42">
        <v>2018</v>
      </c>
      <c r="E1" s="42">
        <v>2019</v>
      </c>
      <c r="F1" s="42">
        <v>2020</v>
      </c>
      <c r="G1" s="42">
        <v>2021</v>
      </c>
      <c r="H1" s="39" t="s">
        <v>45</v>
      </c>
      <c r="I1" s="39" t="s">
        <v>33</v>
      </c>
    </row>
    <row r="2" spans="1:10" ht="15.75" x14ac:dyDescent="0.25">
      <c r="A2" s="62"/>
      <c r="B2" s="43" t="s">
        <v>118</v>
      </c>
      <c r="C2" s="42"/>
      <c r="D2" s="42"/>
      <c r="E2" s="42"/>
      <c r="F2" s="42"/>
      <c r="G2" s="42"/>
      <c r="H2" s="6"/>
      <c r="I2" s="6"/>
    </row>
    <row r="3" spans="1:10" ht="15.75" x14ac:dyDescent="0.25">
      <c r="A3" s="62"/>
      <c r="B3" s="43"/>
      <c r="C3" s="42"/>
      <c r="D3" s="42"/>
      <c r="E3" s="42"/>
      <c r="F3" s="42"/>
      <c r="G3" s="42"/>
      <c r="H3" s="6"/>
      <c r="I3" s="6"/>
    </row>
    <row r="4" spans="1:10" ht="15.75" x14ac:dyDescent="0.25">
      <c r="A4" s="6"/>
      <c r="B4" s="43" t="s">
        <v>37</v>
      </c>
      <c r="C4" s="4"/>
      <c r="D4" s="4"/>
      <c r="E4" s="4"/>
      <c r="F4" s="4"/>
      <c r="G4" s="4"/>
      <c r="H4" s="4"/>
      <c r="I4" s="4"/>
      <c r="J4" s="16"/>
    </row>
    <row r="5" spans="1:10" ht="15.75" x14ac:dyDescent="0.25">
      <c r="A5" s="2">
        <v>1</v>
      </c>
      <c r="B5" s="3" t="s">
        <v>247</v>
      </c>
      <c r="C5" s="44">
        <v>4018</v>
      </c>
      <c r="D5" s="44">
        <v>4098</v>
      </c>
      <c r="E5" s="44">
        <f>D5*1.02</f>
        <v>4179.96</v>
      </c>
      <c r="F5" s="44">
        <f t="shared" ref="F5:G5" si="0">E5*1.02</f>
        <v>4263.5591999999997</v>
      </c>
      <c r="G5" s="44">
        <f t="shared" si="0"/>
        <v>4348.8303839999999</v>
      </c>
      <c r="H5" s="4">
        <f>9550-4018-411</f>
        <v>5121</v>
      </c>
      <c r="I5" s="4">
        <f>SUM(C5:H5)</f>
        <v>26029.349584</v>
      </c>
      <c r="J5" s="16"/>
    </row>
    <row r="6" spans="1:10" ht="15.75" x14ac:dyDescent="0.25">
      <c r="A6" s="2"/>
      <c r="B6" s="63"/>
      <c r="C6" s="44"/>
      <c r="D6" s="44"/>
      <c r="E6" s="44"/>
      <c r="F6" s="44"/>
      <c r="G6" s="44"/>
      <c r="H6" s="44"/>
      <c r="I6" s="4"/>
      <c r="J6" s="16"/>
    </row>
    <row r="7" spans="1:10" ht="15.75" x14ac:dyDescent="0.25">
      <c r="A7" s="6"/>
      <c r="B7" s="33" t="s">
        <v>38</v>
      </c>
      <c r="C7" s="7">
        <f t="shared" ref="C7:I7" si="1">SUM(C4:C6)</f>
        <v>4018</v>
      </c>
      <c r="D7" s="7">
        <f t="shared" si="1"/>
        <v>4098</v>
      </c>
      <c r="E7" s="7">
        <f t="shared" si="1"/>
        <v>4179.96</v>
      </c>
      <c r="F7" s="7">
        <f t="shared" si="1"/>
        <v>4263.5591999999997</v>
      </c>
      <c r="G7" s="7">
        <f t="shared" si="1"/>
        <v>4348.8303839999999</v>
      </c>
      <c r="H7" s="7">
        <f t="shared" si="1"/>
        <v>5121</v>
      </c>
      <c r="I7" s="7">
        <f t="shared" si="1"/>
        <v>26029.349584</v>
      </c>
      <c r="J7" s="16"/>
    </row>
    <row r="8" spans="1:10" ht="15.75" x14ac:dyDescent="0.25">
      <c r="A8" s="3"/>
      <c r="B8" s="3"/>
      <c r="C8" s="44"/>
      <c r="D8" s="44"/>
      <c r="E8" s="44"/>
      <c r="F8" s="44"/>
      <c r="G8" s="44"/>
      <c r="H8" s="4"/>
      <c r="I8" s="4"/>
      <c r="J8" s="16"/>
    </row>
    <row r="9" spans="1:10" ht="15.75" x14ac:dyDescent="0.25">
      <c r="A9" s="3"/>
      <c r="B9" s="3"/>
      <c r="C9" s="44"/>
      <c r="D9" s="44"/>
      <c r="E9" s="44"/>
      <c r="F9" s="44"/>
      <c r="G9" s="44"/>
      <c r="H9" s="4"/>
      <c r="I9" s="4"/>
      <c r="J9" s="16"/>
    </row>
    <row r="10" spans="1:10" ht="15.75" x14ac:dyDescent="0.25">
      <c r="A10" s="3"/>
      <c r="B10" s="3"/>
      <c r="C10" s="45"/>
      <c r="D10" s="45"/>
      <c r="E10" s="45"/>
      <c r="F10" s="45"/>
      <c r="G10" s="45"/>
      <c r="H10" s="45"/>
      <c r="I10" s="4"/>
      <c r="J10" s="16"/>
    </row>
    <row r="11" spans="1:10" ht="15.75" x14ac:dyDescent="0.25">
      <c r="A11" s="31"/>
      <c r="B11" s="5"/>
      <c r="C11" s="4"/>
      <c r="D11" s="4"/>
      <c r="E11" s="4"/>
      <c r="F11" s="4"/>
      <c r="G11" s="4"/>
      <c r="H11" s="4"/>
      <c r="I11" s="4"/>
      <c r="J11" s="16"/>
    </row>
    <row r="12" spans="1:10" ht="15.75" x14ac:dyDescent="0.25">
      <c r="A12" s="31"/>
      <c r="B12" s="5"/>
      <c r="C12" s="4"/>
      <c r="D12" s="4"/>
      <c r="E12" s="4"/>
      <c r="F12" s="4"/>
      <c r="G12" s="4"/>
      <c r="H12" s="4"/>
      <c r="I12" s="4"/>
      <c r="J12" s="16"/>
    </row>
    <row r="13" spans="1:10" ht="15.75" x14ac:dyDescent="0.25">
      <c r="A13" s="31"/>
      <c r="B13" s="33"/>
      <c r="C13" s="7"/>
      <c r="D13" s="7"/>
      <c r="E13" s="7"/>
      <c r="F13" s="7"/>
      <c r="G13" s="7"/>
      <c r="H13" s="7"/>
      <c r="I13" s="7"/>
      <c r="J13" s="16"/>
    </row>
    <row r="14" spans="1:10" x14ac:dyDescent="0.2">
      <c r="A14" s="18"/>
      <c r="B14" s="15"/>
      <c r="C14" s="15"/>
      <c r="D14" s="15"/>
      <c r="E14" s="22"/>
      <c r="F14" s="22"/>
      <c r="G14" s="22"/>
      <c r="H14" s="22"/>
      <c r="I14" s="22"/>
      <c r="J14" s="16"/>
    </row>
    <row r="15" spans="1:10" x14ac:dyDescent="0.2">
      <c r="A15" s="13"/>
      <c r="B15" s="15"/>
      <c r="C15" s="15"/>
      <c r="D15" s="15"/>
      <c r="E15" s="22"/>
      <c r="F15" s="22"/>
      <c r="G15" s="22"/>
      <c r="H15" s="22"/>
      <c r="I15" s="22"/>
      <c r="J15" s="16"/>
    </row>
    <row r="16" spans="1:10" x14ac:dyDescent="0.2">
      <c r="A16" s="13"/>
      <c r="B16" s="15"/>
      <c r="C16" s="15"/>
      <c r="D16" s="15"/>
      <c r="E16" s="22"/>
      <c r="F16" s="22"/>
      <c r="G16" s="22"/>
      <c r="H16" s="22"/>
      <c r="I16" s="22"/>
      <c r="J16" s="16"/>
    </row>
    <row r="17" spans="1:10" x14ac:dyDescent="0.2">
      <c r="A17" s="13"/>
      <c r="B17" s="15"/>
      <c r="C17" s="15"/>
      <c r="D17" s="15"/>
      <c r="E17" s="12"/>
      <c r="F17" s="12"/>
      <c r="G17" s="12"/>
      <c r="H17" s="16"/>
      <c r="I17" s="16"/>
      <c r="J17" s="16"/>
    </row>
    <row r="18" spans="1:10" x14ac:dyDescent="0.2">
      <c r="A18" s="18"/>
      <c r="B18" s="15"/>
      <c r="C18" s="15"/>
      <c r="D18" s="15"/>
      <c r="E18" s="12"/>
      <c r="F18" s="12"/>
      <c r="G18" s="12"/>
      <c r="H18" s="16"/>
      <c r="I18" s="16"/>
      <c r="J18" s="16"/>
    </row>
    <row r="19" spans="1:10" x14ac:dyDescent="0.2">
      <c r="A19" s="13"/>
      <c r="B19" s="20"/>
      <c r="C19" s="20"/>
      <c r="D19" s="15"/>
      <c r="E19" s="12"/>
      <c r="F19" s="12"/>
      <c r="G19" s="12"/>
      <c r="H19" s="16"/>
      <c r="I19" s="16"/>
      <c r="J19" s="16"/>
    </row>
    <row r="20" spans="1:10" x14ac:dyDescent="0.2">
      <c r="A20" s="13"/>
      <c r="B20" s="15"/>
      <c r="C20" s="15"/>
      <c r="D20" s="15"/>
      <c r="E20" s="12"/>
      <c r="F20" s="12"/>
      <c r="G20" s="12"/>
      <c r="H20" s="16"/>
      <c r="I20" s="16"/>
      <c r="J20" s="16"/>
    </row>
    <row r="21" spans="1:10" x14ac:dyDescent="0.2">
      <c r="A21" s="18"/>
      <c r="B21" s="15"/>
      <c r="C21" s="15"/>
      <c r="D21" s="15"/>
      <c r="E21" s="12"/>
      <c r="F21" s="12"/>
      <c r="G21" s="12"/>
      <c r="H21" s="16"/>
      <c r="I21" s="16"/>
      <c r="J21" s="16"/>
    </row>
    <row r="22" spans="1:10" x14ac:dyDescent="0.2">
      <c r="A22" s="18"/>
      <c r="B22" s="15"/>
      <c r="C22" s="15"/>
      <c r="D22" s="15"/>
      <c r="E22" s="12"/>
      <c r="F22" s="12"/>
      <c r="G22" s="12"/>
      <c r="H22" s="16"/>
      <c r="I22" s="16"/>
      <c r="J22" s="16"/>
    </row>
    <row r="23" spans="1:10" x14ac:dyDescent="0.2">
      <c r="A23" s="13"/>
      <c r="B23" s="15"/>
      <c r="C23" s="15"/>
      <c r="D23" s="15"/>
      <c r="E23" s="12"/>
      <c r="F23" s="12"/>
      <c r="G23" s="12"/>
      <c r="H23" s="16"/>
      <c r="I23" s="16"/>
      <c r="J23" s="16"/>
    </row>
    <row r="24" spans="1:10" x14ac:dyDescent="0.2">
      <c r="A24" s="18"/>
      <c r="B24" s="15"/>
      <c r="C24" s="15"/>
      <c r="D24" s="15"/>
      <c r="E24" s="12"/>
      <c r="F24" s="12"/>
      <c r="G24" s="12"/>
      <c r="H24" s="16"/>
      <c r="I24" s="16"/>
      <c r="J24" s="16"/>
    </row>
    <row r="25" spans="1:10" x14ac:dyDescent="0.2">
      <c r="A25" s="18"/>
      <c r="B25" s="15"/>
      <c r="C25" s="15"/>
      <c r="D25" s="15"/>
      <c r="E25" s="12"/>
      <c r="F25" s="12"/>
      <c r="G25" s="12"/>
      <c r="H25" s="16"/>
      <c r="I25" s="16"/>
      <c r="J25" s="16"/>
    </row>
    <row r="26" spans="1:10" x14ac:dyDescent="0.2">
      <c r="A26" s="13"/>
      <c r="B26" s="20"/>
      <c r="C26" s="20"/>
      <c r="D26" s="15"/>
      <c r="E26" s="12"/>
      <c r="F26" s="12"/>
      <c r="G26" s="12"/>
      <c r="H26" s="16"/>
      <c r="I26" s="16"/>
      <c r="J26" s="16"/>
    </row>
    <row r="27" spans="1:10" x14ac:dyDescent="0.2">
      <c r="A27" s="13"/>
      <c r="B27" s="15"/>
      <c r="C27" s="15"/>
      <c r="D27" s="15"/>
      <c r="E27" s="12"/>
      <c r="F27" s="12"/>
      <c r="G27" s="12"/>
      <c r="H27" s="16"/>
      <c r="I27" s="16"/>
      <c r="J27" s="16"/>
    </row>
    <row r="28" spans="1:10" x14ac:dyDescent="0.2">
      <c r="A28" s="13"/>
      <c r="B28" s="20"/>
      <c r="C28" s="20"/>
      <c r="D28" s="15"/>
      <c r="E28" s="12"/>
      <c r="F28" s="12"/>
      <c r="G28" s="12"/>
      <c r="H28" s="16"/>
      <c r="I28" s="16"/>
      <c r="J28" s="16"/>
    </row>
    <row r="29" spans="1:10" x14ac:dyDescent="0.2">
      <c r="A29" s="13"/>
      <c r="B29" s="20"/>
      <c r="C29" s="20"/>
      <c r="D29" s="15"/>
      <c r="E29" s="12"/>
      <c r="F29" s="12"/>
      <c r="G29" s="12"/>
      <c r="H29" s="16"/>
      <c r="I29" s="16"/>
      <c r="J29" s="16"/>
    </row>
    <row r="30" spans="1:10" x14ac:dyDescent="0.2">
      <c r="A30" s="13"/>
      <c r="B30" s="20"/>
      <c r="C30" s="20"/>
      <c r="D30" s="15"/>
      <c r="E30" s="12"/>
      <c r="F30" s="12"/>
      <c r="G30" s="12"/>
      <c r="H30" s="16"/>
      <c r="I30" s="16"/>
      <c r="J30" s="16"/>
    </row>
    <row r="31" spans="1:10" x14ac:dyDescent="0.2">
      <c r="A31" s="13"/>
      <c r="B31" s="21"/>
      <c r="C31" s="15"/>
      <c r="D31" s="22"/>
      <c r="E31" s="12"/>
      <c r="F31" s="12"/>
      <c r="G31" s="12"/>
      <c r="H31" s="16"/>
      <c r="I31" s="16"/>
      <c r="J31" s="16"/>
    </row>
    <row r="32" spans="1:10" x14ac:dyDescent="0.2">
      <c r="A32" s="21"/>
      <c r="B32" s="41"/>
      <c r="C32" s="20"/>
      <c r="D32" s="22"/>
      <c r="E32" s="12"/>
      <c r="F32" s="12"/>
      <c r="G32" s="12"/>
      <c r="H32" s="16"/>
      <c r="I32" s="16"/>
      <c r="J32" s="16"/>
    </row>
    <row r="33" spans="1:10" x14ac:dyDescent="0.2">
      <c r="A33" s="18"/>
      <c r="B33" s="23"/>
      <c r="C33" s="24"/>
      <c r="D33" s="22"/>
      <c r="E33" s="16"/>
      <c r="F33" s="16"/>
      <c r="G33" s="16"/>
      <c r="H33" s="16"/>
      <c r="I33" s="16"/>
      <c r="J33" s="16"/>
    </row>
    <row r="34" spans="1:10" x14ac:dyDescent="0.2">
      <c r="A34" s="18"/>
      <c r="B34" s="18"/>
      <c r="C34" s="22"/>
      <c r="D34" s="22"/>
      <c r="E34" s="16"/>
      <c r="F34" s="16"/>
      <c r="G34" s="16"/>
      <c r="H34" s="16"/>
      <c r="I34" s="16"/>
      <c r="J34" s="16"/>
    </row>
    <row r="35" spans="1:10" x14ac:dyDescent="0.2">
      <c r="A35" s="1"/>
      <c r="B35" s="1"/>
      <c r="C35" s="12"/>
      <c r="D35" s="12"/>
      <c r="E35" s="16"/>
      <c r="F35" s="16"/>
      <c r="G35" s="16"/>
      <c r="H35" s="16"/>
      <c r="I35" s="16"/>
      <c r="J35" s="16"/>
    </row>
    <row r="36" spans="1:10" x14ac:dyDescent="0.2">
      <c r="A36" s="1"/>
      <c r="B36" s="1"/>
      <c r="C36" s="12"/>
      <c r="D36" s="12"/>
      <c r="E36" s="16"/>
      <c r="F36" s="16"/>
      <c r="G36" s="16"/>
      <c r="H36" s="16"/>
      <c r="I36" s="16"/>
      <c r="J36" s="16"/>
    </row>
    <row r="37" spans="1:10" x14ac:dyDescent="0.2">
      <c r="C37" s="16"/>
      <c r="D37" s="16"/>
      <c r="E37" s="16"/>
      <c r="F37" s="16"/>
      <c r="G37" s="16"/>
      <c r="H37" s="16"/>
      <c r="I37" s="16"/>
      <c r="J37" s="16"/>
    </row>
    <row r="38" spans="1:10" x14ac:dyDescent="0.2">
      <c r="C38" s="16"/>
      <c r="D38" s="16"/>
      <c r="E38" s="16"/>
      <c r="F38" s="16"/>
      <c r="G38" s="16"/>
      <c r="H38" s="16"/>
      <c r="I38" s="16"/>
      <c r="J38" s="16"/>
    </row>
    <row r="39" spans="1:10" x14ac:dyDescent="0.2">
      <c r="C39" s="16"/>
      <c r="D39" s="16"/>
      <c r="E39" s="16"/>
      <c r="F39" s="16"/>
      <c r="G39" s="16"/>
      <c r="H39" s="16"/>
      <c r="I39" s="16"/>
      <c r="J39" s="16"/>
    </row>
    <row r="40" spans="1:10" x14ac:dyDescent="0.2">
      <c r="C40" s="16"/>
      <c r="D40" s="16"/>
      <c r="E40" s="16"/>
      <c r="F40" s="16"/>
      <c r="G40" s="16"/>
      <c r="H40" s="16"/>
      <c r="I40" s="16"/>
      <c r="J40" s="16"/>
    </row>
    <row r="41" spans="1:10" x14ac:dyDescent="0.2">
      <c r="C41" s="16"/>
      <c r="D41" s="16"/>
      <c r="E41" s="16"/>
      <c r="F41" s="16"/>
      <c r="G41" s="16"/>
      <c r="H41" s="16"/>
      <c r="I41" s="16"/>
      <c r="J41" s="16"/>
    </row>
    <row r="42" spans="1:10" x14ac:dyDescent="0.2">
      <c r="C42" s="16"/>
      <c r="D42" s="16"/>
      <c r="E42" s="16"/>
      <c r="F42" s="16"/>
      <c r="G42" s="16"/>
      <c r="H42" s="16"/>
      <c r="I42" s="16"/>
      <c r="J42" s="16"/>
    </row>
    <row r="43" spans="1:10" x14ac:dyDescent="0.2">
      <c r="C43" s="16"/>
      <c r="D43" s="16"/>
      <c r="E43" s="16"/>
      <c r="F43" s="16"/>
      <c r="G43" s="16"/>
      <c r="H43" s="16"/>
      <c r="I43" s="16"/>
      <c r="J43" s="16"/>
    </row>
    <row r="44" spans="1:10" x14ac:dyDescent="0.2">
      <c r="C44" s="16"/>
      <c r="D44" s="16"/>
      <c r="E44" s="16"/>
      <c r="F44" s="16"/>
      <c r="G44" s="16"/>
      <c r="H44" s="16"/>
      <c r="I44" s="16"/>
      <c r="J44" s="16"/>
    </row>
    <row r="45" spans="1:10" x14ac:dyDescent="0.2">
      <c r="C45" s="16"/>
      <c r="D45" s="16"/>
      <c r="E45" s="16"/>
      <c r="F45" s="16"/>
      <c r="G45" s="16"/>
      <c r="H45" s="16"/>
      <c r="I45" s="16"/>
      <c r="J45" s="16"/>
    </row>
    <row r="46" spans="1:10" x14ac:dyDescent="0.2">
      <c r="C46" s="16"/>
      <c r="D46" s="16"/>
      <c r="E46" s="16"/>
      <c r="F46" s="16"/>
      <c r="G46" s="16"/>
      <c r="H46" s="16"/>
      <c r="I46" s="16"/>
      <c r="J46" s="16"/>
    </row>
    <row r="47" spans="1:10" x14ac:dyDescent="0.2">
      <c r="C47" s="16"/>
      <c r="D47" s="16"/>
      <c r="E47" s="16"/>
      <c r="F47" s="16"/>
      <c r="G47" s="16"/>
      <c r="H47" s="16"/>
      <c r="I47" s="16"/>
      <c r="J47" s="16"/>
    </row>
    <row r="48" spans="1:10" x14ac:dyDescent="0.2">
      <c r="C48" s="16"/>
      <c r="D48" s="16"/>
      <c r="E48" s="16"/>
      <c r="F48" s="16"/>
      <c r="G48" s="16"/>
      <c r="H48" s="16"/>
      <c r="I48" s="16"/>
      <c r="J48" s="16"/>
    </row>
    <row r="49" spans="3:10" x14ac:dyDescent="0.2">
      <c r="C49" s="16"/>
      <c r="D49" s="16"/>
      <c r="E49" s="16"/>
      <c r="F49" s="16"/>
      <c r="G49" s="16"/>
      <c r="H49" s="16"/>
      <c r="I49" s="16"/>
      <c r="J49" s="16"/>
    </row>
    <row r="50" spans="3:10" x14ac:dyDescent="0.2">
      <c r="C50" s="16"/>
      <c r="D50" s="16"/>
      <c r="E50" s="16"/>
      <c r="F50" s="16"/>
      <c r="G50" s="16"/>
      <c r="H50" s="16"/>
      <c r="I50" s="16"/>
      <c r="J50" s="16"/>
    </row>
    <row r="51" spans="3:10" x14ac:dyDescent="0.2">
      <c r="C51" s="16"/>
      <c r="D51" s="16"/>
      <c r="E51" s="16"/>
      <c r="F51" s="16"/>
      <c r="G51" s="16"/>
      <c r="H51" s="16"/>
      <c r="I51" s="16"/>
      <c r="J51" s="16"/>
    </row>
    <row r="52" spans="3:10" x14ac:dyDescent="0.2">
      <c r="C52" s="16"/>
      <c r="D52" s="16"/>
      <c r="E52" s="16"/>
      <c r="F52" s="16"/>
      <c r="G52" s="16"/>
      <c r="H52" s="16"/>
      <c r="I52" s="16"/>
      <c r="J52" s="16"/>
    </row>
    <row r="53" spans="3:10" x14ac:dyDescent="0.2">
      <c r="C53" s="16"/>
      <c r="D53" s="16"/>
      <c r="E53" s="16"/>
      <c r="F53" s="16"/>
      <c r="G53" s="16"/>
      <c r="H53" s="16"/>
      <c r="I53" s="16"/>
      <c r="J53" s="16"/>
    </row>
    <row r="54" spans="3:10" x14ac:dyDescent="0.2">
      <c r="C54" s="16"/>
      <c r="D54" s="16"/>
      <c r="E54" s="16"/>
      <c r="F54" s="16"/>
      <c r="G54" s="16"/>
      <c r="H54" s="16"/>
      <c r="I54" s="16"/>
      <c r="J54" s="16"/>
    </row>
    <row r="55" spans="3:10" x14ac:dyDescent="0.2">
      <c r="C55" s="16"/>
      <c r="D55" s="16"/>
      <c r="E55" s="16"/>
      <c r="F55" s="16"/>
      <c r="G55" s="16"/>
      <c r="H55" s="16"/>
      <c r="I55" s="16"/>
      <c r="J55" s="16"/>
    </row>
  </sheetData>
  <phoneticPr fontId="17" type="noConversion"/>
  <printOptions headings="1" gridLines="1"/>
  <pageMargins left="0.75" right="0.75" top="1.77" bottom="1" header="0.5" footer="0.5"/>
  <pageSetup paperSize="9" orientation="landscape" r:id="rId1"/>
  <headerFooter alignWithMargins="0">
    <oddHeader>&amp;C&amp;"Arial,Félkövér"&amp;11
VÉSZTŐ VÁROS ÖNKORMÁNYZAT ADÓSSÁGÁNAK ÉS HITELÁLLOMÁNYÁNAK KIMUTATÁSA
ÉS A TÖBB ÉVES KIHATÁSSAL JÁRÓ FELADATOK KIADÁSAI ÉVES BONTÁSBAN&amp;R10. melléklet a ........./20..(.........) önkormányzati rendelethez
adatok E Ft-ban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1"/>
  </sheetPr>
  <dimension ref="A1:P45"/>
  <sheetViews>
    <sheetView view="pageLayout" topLeftCell="B10" zoomScaleNormal="100" workbookViewId="0">
      <selection activeCell="G49" sqref="G49"/>
    </sheetView>
  </sheetViews>
  <sheetFormatPr defaultRowHeight="12" x14ac:dyDescent="0.2"/>
  <cols>
    <col min="1" max="1" width="28.7109375" style="92" customWidth="1"/>
    <col min="2" max="2" width="9.140625" style="73"/>
    <col min="3" max="4" width="7" style="73" customWidth="1"/>
    <col min="5" max="5" width="7.140625" style="73" customWidth="1"/>
    <col min="6" max="6" width="7.7109375" style="73" customWidth="1"/>
    <col min="7" max="7" width="7" style="73" customWidth="1"/>
    <col min="8" max="8" width="7.7109375" style="73" customWidth="1"/>
    <col min="9" max="9" width="7.5703125" style="73" customWidth="1"/>
    <col min="10" max="10" width="7.28515625" style="73" customWidth="1"/>
    <col min="11" max="11" width="7.140625" style="73" customWidth="1"/>
    <col min="12" max="12" width="7.5703125" style="73" customWidth="1"/>
    <col min="13" max="13" width="7.7109375" style="73" customWidth="1"/>
    <col min="14" max="14" width="9.85546875" style="73" customWidth="1"/>
    <col min="15" max="15" width="13.5703125" style="73" customWidth="1"/>
    <col min="16" max="16" width="10.85546875" style="73" customWidth="1"/>
    <col min="17" max="16384" width="9.140625" style="73"/>
  </cols>
  <sheetData>
    <row r="1" spans="1:16" x14ac:dyDescent="0.2">
      <c r="A1" s="70" t="s">
        <v>6</v>
      </c>
      <c r="B1" s="70" t="s">
        <v>21</v>
      </c>
      <c r="C1" s="70" t="s">
        <v>22</v>
      </c>
      <c r="D1" s="70" t="s">
        <v>23</v>
      </c>
      <c r="E1" s="70" t="s">
        <v>24</v>
      </c>
      <c r="F1" s="70" t="s">
        <v>25</v>
      </c>
      <c r="G1" s="70" t="s">
        <v>26</v>
      </c>
      <c r="H1" s="70" t="s">
        <v>27</v>
      </c>
      <c r="I1" s="70" t="s">
        <v>28</v>
      </c>
      <c r="J1" s="70" t="s">
        <v>29</v>
      </c>
      <c r="K1" s="70" t="s">
        <v>30</v>
      </c>
      <c r="L1" s="70" t="s">
        <v>31</v>
      </c>
      <c r="M1" s="71" t="s">
        <v>32</v>
      </c>
      <c r="N1" s="72" t="s">
        <v>33</v>
      </c>
    </row>
    <row r="2" spans="1:16" x14ac:dyDescent="0.2">
      <c r="A2" s="74" t="s">
        <v>34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5"/>
    </row>
    <row r="3" spans="1:16" x14ac:dyDescent="0.2">
      <c r="A3" s="93" t="s">
        <v>59</v>
      </c>
      <c r="B3" s="139">
        <f>($N3/12)</f>
        <v>0</v>
      </c>
      <c r="C3" s="139">
        <f>(N3/12)</f>
        <v>0</v>
      </c>
      <c r="D3" s="139">
        <f>(N3/12)</f>
        <v>0</v>
      </c>
      <c r="E3" s="139">
        <f>(N3/12)</f>
        <v>0</v>
      </c>
      <c r="F3" s="139">
        <f>(N3/12)</f>
        <v>0</v>
      </c>
      <c r="G3" s="139">
        <f>(N3/12)</f>
        <v>0</v>
      </c>
      <c r="H3" s="139">
        <f>(N3/12)</f>
        <v>0</v>
      </c>
      <c r="I3" s="139">
        <f>(N3/12)</f>
        <v>0</v>
      </c>
      <c r="J3" s="139">
        <f>(N3/12)</f>
        <v>0</v>
      </c>
      <c r="K3" s="139">
        <f>(N3/12)</f>
        <v>0</v>
      </c>
      <c r="L3" s="139">
        <f>(N3/12)</f>
        <v>0</v>
      </c>
      <c r="M3" s="139">
        <f>(N3/12)</f>
        <v>0</v>
      </c>
      <c r="N3" s="158">
        <f>'1 melléklet'!D5</f>
        <v>0</v>
      </c>
      <c r="O3" s="76"/>
      <c r="P3" s="77"/>
    </row>
    <row r="4" spans="1:16" x14ac:dyDescent="0.2">
      <c r="A4" s="93" t="s">
        <v>1</v>
      </c>
      <c r="B4" s="139">
        <f t="shared" ref="B4:B13" si="0">(N4/12)</f>
        <v>0</v>
      </c>
      <c r="C4" s="139">
        <f t="shared" ref="C4:C13" si="1">(N4/12)</f>
        <v>0</v>
      </c>
      <c r="D4" s="139">
        <f t="shared" ref="D4:D13" si="2">(N4/12)</f>
        <v>0</v>
      </c>
      <c r="E4" s="139">
        <f t="shared" ref="E4:E13" si="3">(N4/12)</f>
        <v>0</v>
      </c>
      <c r="F4" s="139">
        <f t="shared" ref="F4:F13" si="4">(N4/12)</f>
        <v>0</v>
      </c>
      <c r="G4" s="139">
        <f t="shared" ref="G4:G13" si="5">(N4/12)</f>
        <v>0</v>
      </c>
      <c r="H4" s="139">
        <f t="shared" ref="H4:H13" si="6">(N4/12)</f>
        <v>0</v>
      </c>
      <c r="I4" s="139">
        <f t="shared" ref="I4:I13" si="7">(N4/12)</f>
        <v>0</v>
      </c>
      <c r="J4" s="139">
        <f t="shared" ref="J4:J13" si="8">(N4/12)</f>
        <v>0</v>
      </c>
      <c r="K4" s="139">
        <f t="shared" ref="K4:K13" si="9">(N4/12)</f>
        <v>0</v>
      </c>
      <c r="L4" s="139">
        <f t="shared" ref="L4:L13" si="10">(N4/12)</f>
        <v>0</v>
      </c>
      <c r="M4" s="139">
        <f t="shared" ref="M4:M13" si="11">(N4/12)</f>
        <v>0</v>
      </c>
      <c r="N4" s="158">
        <f>'1 melléklet'!D6</f>
        <v>0</v>
      </c>
      <c r="O4" s="76"/>
      <c r="P4" s="77"/>
    </row>
    <row r="5" spans="1:16" ht="25.5" customHeight="1" x14ac:dyDescent="0.2">
      <c r="A5" s="93" t="s">
        <v>74</v>
      </c>
      <c r="B5" s="139">
        <f t="shared" si="0"/>
        <v>0</v>
      </c>
      <c r="C5" s="139">
        <f t="shared" si="1"/>
        <v>0</v>
      </c>
      <c r="D5" s="139">
        <f t="shared" si="2"/>
        <v>0</v>
      </c>
      <c r="E5" s="139">
        <f t="shared" si="3"/>
        <v>0</v>
      </c>
      <c r="F5" s="139">
        <f t="shared" si="4"/>
        <v>0</v>
      </c>
      <c r="G5" s="139">
        <f t="shared" si="5"/>
        <v>0</v>
      </c>
      <c r="H5" s="139">
        <f t="shared" si="6"/>
        <v>0</v>
      </c>
      <c r="I5" s="139">
        <f t="shared" si="7"/>
        <v>0</v>
      </c>
      <c r="J5" s="139">
        <f t="shared" si="8"/>
        <v>0</v>
      </c>
      <c r="K5" s="139">
        <f t="shared" si="9"/>
        <v>0</v>
      </c>
      <c r="L5" s="139">
        <f t="shared" si="10"/>
        <v>0</v>
      </c>
      <c r="M5" s="139">
        <f t="shared" si="11"/>
        <v>0</v>
      </c>
      <c r="N5" s="158">
        <f>'1 melléklet'!D7</f>
        <v>0</v>
      </c>
      <c r="O5" s="76"/>
      <c r="P5" s="77"/>
    </row>
    <row r="6" spans="1:16" ht="24" x14ac:dyDescent="0.2">
      <c r="A6" s="93" t="s">
        <v>72</v>
      </c>
      <c r="B6" s="139">
        <f t="shared" si="0"/>
        <v>0</v>
      </c>
      <c r="C6" s="139">
        <f t="shared" si="1"/>
        <v>0</v>
      </c>
      <c r="D6" s="139">
        <f t="shared" si="2"/>
        <v>0</v>
      </c>
      <c r="E6" s="139">
        <f t="shared" si="3"/>
        <v>0</v>
      </c>
      <c r="F6" s="139">
        <f t="shared" si="4"/>
        <v>0</v>
      </c>
      <c r="G6" s="139">
        <f t="shared" si="5"/>
        <v>0</v>
      </c>
      <c r="H6" s="139">
        <f t="shared" si="6"/>
        <v>0</v>
      </c>
      <c r="I6" s="139">
        <f t="shared" si="7"/>
        <v>0</v>
      </c>
      <c r="J6" s="139">
        <f t="shared" si="8"/>
        <v>0</v>
      </c>
      <c r="K6" s="139">
        <f t="shared" si="9"/>
        <v>0</v>
      </c>
      <c r="L6" s="139">
        <f t="shared" si="10"/>
        <v>0</v>
      </c>
      <c r="M6" s="139">
        <f t="shared" si="11"/>
        <v>0</v>
      </c>
      <c r="N6" s="158">
        <f>'1 melléklet'!D3</f>
        <v>0</v>
      </c>
      <c r="O6" s="76"/>
      <c r="P6" s="77"/>
    </row>
    <row r="7" spans="1:16" x14ac:dyDescent="0.2">
      <c r="A7" s="93" t="s">
        <v>66</v>
      </c>
      <c r="B7" s="139">
        <f t="shared" si="0"/>
        <v>0</v>
      </c>
      <c r="C7" s="139">
        <f t="shared" si="1"/>
        <v>0</v>
      </c>
      <c r="D7" s="139">
        <f t="shared" si="2"/>
        <v>0</v>
      </c>
      <c r="E7" s="139">
        <f t="shared" si="3"/>
        <v>0</v>
      </c>
      <c r="F7" s="139">
        <f t="shared" si="4"/>
        <v>0</v>
      </c>
      <c r="G7" s="139">
        <f t="shared" si="5"/>
        <v>0</v>
      </c>
      <c r="H7" s="139">
        <f t="shared" si="6"/>
        <v>0</v>
      </c>
      <c r="I7" s="139">
        <f t="shared" si="7"/>
        <v>0</v>
      </c>
      <c r="J7" s="139">
        <f t="shared" si="8"/>
        <v>0</v>
      </c>
      <c r="K7" s="139">
        <f t="shared" si="9"/>
        <v>0</v>
      </c>
      <c r="L7" s="139">
        <f t="shared" si="10"/>
        <v>0</v>
      </c>
      <c r="M7" s="139">
        <f t="shared" si="11"/>
        <v>0</v>
      </c>
      <c r="N7" s="158">
        <f>'1 melléklet'!D11</f>
        <v>0</v>
      </c>
      <c r="O7" s="76"/>
      <c r="P7" s="77"/>
    </row>
    <row r="8" spans="1:16" ht="24" x14ac:dyDescent="0.2">
      <c r="A8" s="93" t="s">
        <v>75</v>
      </c>
      <c r="B8" s="139">
        <f t="shared" si="0"/>
        <v>7508.333333333333</v>
      </c>
      <c r="C8" s="139">
        <f t="shared" si="1"/>
        <v>7508.333333333333</v>
      </c>
      <c r="D8" s="139">
        <f t="shared" si="2"/>
        <v>7508.333333333333</v>
      </c>
      <c r="E8" s="139">
        <f t="shared" si="3"/>
        <v>7508.333333333333</v>
      </c>
      <c r="F8" s="139">
        <f t="shared" si="4"/>
        <v>7508.333333333333</v>
      </c>
      <c r="G8" s="139">
        <f t="shared" si="5"/>
        <v>7508.333333333333</v>
      </c>
      <c r="H8" s="139">
        <f t="shared" si="6"/>
        <v>7508.333333333333</v>
      </c>
      <c r="I8" s="139">
        <f t="shared" si="7"/>
        <v>7508.333333333333</v>
      </c>
      <c r="J8" s="139">
        <f t="shared" si="8"/>
        <v>7508.333333333333</v>
      </c>
      <c r="K8" s="139">
        <f t="shared" si="9"/>
        <v>7508.333333333333</v>
      </c>
      <c r="L8" s="139">
        <f t="shared" si="10"/>
        <v>7508.333333333333</v>
      </c>
      <c r="M8" s="139">
        <f t="shared" si="11"/>
        <v>7508.333333333333</v>
      </c>
      <c r="N8" s="158">
        <f>'1 melléklet'!D12</f>
        <v>90100</v>
      </c>
      <c r="O8" s="76"/>
      <c r="P8" s="77"/>
    </row>
    <row r="9" spans="1:16" ht="24" x14ac:dyDescent="0.2">
      <c r="A9" s="93" t="s">
        <v>73</v>
      </c>
      <c r="B9" s="139">
        <f t="shared" si="0"/>
        <v>46194.25</v>
      </c>
      <c r="C9" s="139">
        <f t="shared" si="1"/>
        <v>46194.25</v>
      </c>
      <c r="D9" s="139">
        <f t="shared" si="2"/>
        <v>46194.25</v>
      </c>
      <c r="E9" s="139">
        <f t="shared" si="3"/>
        <v>46194.25</v>
      </c>
      <c r="F9" s="139">
        <f t="shared" si="4"/>
        <v>46194.25</v>
      </c>
      <c r="G9" s="139">
        <f t="shared" si="5"/>
        <v>46194.25</v>
      </c>
      <c r="H9" s="139">
        <f t="shared" si="6"/>
        <v>46194.25</v>
      </c>
      <c r="I9" s="139">
        <f t="shared" si="7"/>
        <v>46194.25</v>
      </c>
      <c r="J9" s="139">
        <f t="shared" si="8"/>
        <v>46194.25</v>
      </c>
      <c r="K9" s="139">
        <f t="shared" si="9"/>
        <v>46194.25</v>
      </c>
      <c r="L9" s="139">
        <f t="shared" si="10"/>
        <v>46194.25</v>
      </c>
      <c r="M9" s="139">
        <f t="shared" si="11"/>
        <v>46194.25</v>
      </c>
      <c r="N9" s="158">
        <f>'1 melléklet'!D10</f>
        <v>554331</v>
      </c>
      <c r="O9" s="76"/>
      <c r="P9" s="77"/>
    </row>
    <row r="10" spans="1:16" x14ac:dyDescent="0.2">
      <c r="A10" s="93" t="s">
        <v>80</v>
      </c>
      <c r="B10" s="139">
        <f t="shared" si="0"/>
        <v>833.33333333333337</v>
      </c>
      <c r="C10" s="139">
        <f t="shared" si="1"/>
        <v>833.33333333333337</v>
      </c>
      <c r="D10" s="139">
        <f t="shared" si="2"/>
        <v>833.33333333333337</v>
      </c>
      <c r="E10" s="139">
        <f t="shared" si="3"/>
        <v>833.33333333333337</v>
      </c>
      <c r="F10" s="139">
        <f t="shared" si="4"/>
        <v>833.33333333333337</v>
      </c>
      <c r="G10" s="139">
        <f t="shared" si="5"/>
        <v>833.33333333333337</v>
      </c>
      <c r="H10" s="139">
        <f t="shared" si="6"/>
        <v>833.33333333333337</v>
      </c>
      <c r="I10" s="139">
        <f t="shared" si="7"/>
        <v>833.33333333333337</v>
      </c>
      <c r="J10" s="139">
        <f t="shared" si="8"/>
        <v>833.33333333333337</v>
      </c>
      <c r="K10" s="139">
        <f t="shared" si="9"/>
        <v>833.33333333333337</v>
      </c>
      <c r="L10" s="139">
        <f t="shared" si="10"/>
        <v>833.33333333333337</v>
      </c>
      <c r="M10" s="139">
        <f t="shared" si="11"/>
        <v>833.33333333333337</v>
      </c>
      <c r="N10" s="158">
        <f>'1 melléklet'!D16+'1 melléklet'!D19</f>
        <v>10000</v>
      </c>
      <c r="O10" s="76"/>
      <c r="P10" s="77"/>
    </row>
    <row r="11" spans="1:16" x14ac:dyDescent="0.2">
      <c r="A11" s="93" t="s">
        <v>81</v>
      </c>
      <c r="B11" s="139">
        <f t="shared" si="0"/>
        <v>0</v>
      </c>
      <c r="C11" s="139">
        <f t="shared" si="1"/>
        <v>0</v>
      </c>
      <c r="D11" s="139">
        <f t="shared" si="2"/>
        <v>0</v>
      </c>
      <c r="E11" s="139">
        <f t="shared" si="3"/>
        <v>0</v>
      </c>
      <c r="F11" s="139">
        <f t="shared" si="4"/>
        <v>0</v>
      </c>
      <c r="G11" s="139">
        <f t="shared" si="5"/>
        <v>0</v>
      </c>
      <c r="H11" s="139">
        <f t="shared" si="6"/>
        <v>0</v>
      </c>
      <c r="I11" s="139">
        <f t="shared" si="7"/>
        <v>0</v>
      </c>
      <c r="J11" s="139">
        <f t="shared" si="8"/>
        <v>0</v>
      </c>
      <c r="K11" s="139">
        <f t="shared" si="9"/>
        <v>0</v>
      </c>
      <c r="L11" s="139">
        <f t="shared" si="10"/>
        <v>0</v>
      </c>
      <c r="M11" s="139">
        <f t="shared" si="11"/>
        <v>0</v>
      </c>
      <c r="N11" s="158">
        <f>'1 melléklet'!D17</f>
        <v>0</v>
      </c>
      <c r="O11" s="76"/>
      <c r="P11" s="77"/>
    </row>
    <row r="12" spans="1:16" x14ac:dyDescent="0.2">
      <c r="A12" s="93" t="s">
        <v>76</v>
      </c>
      <c r="B12" s="139">
        <f t="shared" si="0"/>
        <v>0</v>
      </c>
      <c r="C12" s="139">
        <f t="shared" si="1"/>
        <v>0</v>
      </c>
      <c r="D12" s="139">
        <f t="shared" si="2"/>
        <v>0</v>
      </c>
      <c r="E12" s="139">
        <f t="shared" si="3"/>
        <v>0</v>
      </c>
      <c r="F12" s="139">
        <f t="shared" si="4"/>
        <v>0</v>
      </c>
      <c r="G12" s="139">
        <f t="shared" si="5"/>
        <v>0</v>
      </c>
      <c r="H12" s="139">
        <f t="shared" si="6"/>
        <v>0</v>
      </c>
      <c r="I12" s="139">
        <f t="shared" si="7"/>
        <v>0</v>
      </c>
      <c r="J12" s="139">
        <f t="shared" si="8"/>
        <v>0</v>
      </c>
      <c r="K12" s="139">
        <f t="shared" si="9"/>
        <v>0</v>
      </c>
      <c r="L12" s="139">
        <f t="shared" si="10"/>
        <v>0</v>
      </c>
      <c r="M12" s="139">
        <f t="shared" si="11"/>
        <v>0</v>
      </c>
      <c r="N12" s="158">
        <f>'1 melléklet'!D22</f>
        <v>0</v>
      </c>
      <c r="O12" s="76"/>
      <c r="P12" s="77"/>
    </row>
    <row r="13" spans="1:16" x14ac:dyDescent="0.2">
      <c r="A13" s="93" t="s">
        <v>78</v>
      </c>
      <c r="B13" s="139">
        <f t="shared" si="0"/>
        <v>5013</v>
      </c>
      <c r="C13" s="139">
        <f t="shared" si="1"/>
        <v>5013</v>
      </c>
      <c r="D13" s="139">
        <f t="shared" si="2"/>
        <v>5013</v>
      </c>
      <c r="E13" s="139">
        <f t="shared" si="3"/>
        <v>5013</v>
      </c>
      <c r="F13" s="139">
        <f t="shared" si="4"/>
        <v>5013</v>
      </c>
      <c r="G13" s="139">
        <f t="shared" si="5"/>
        <v>5013</v>
      </c>
      <c r="H13" s="139">
        <f t="shared" si="6"/>
        <v>5013</v>
      </c>
      <c r="I13" s="139">
        <f t="shared" si="7"/>
        <v>5013</v>
      </c>
      <c r="J13" s="139">
        <f t="shared" si="8"/>
        <v>5013</v>
      </c>
      <c r="K13" s="139">
        <f t="shared" si="9"/>
        <v>5013</v>
      </c>
      <c r="L13" s="139">
        <f t="shared" si="10"/>
        <v>5013</v>
      </c>
      <c r="M13" s="139">
        <f t="shared" si="11"/>
        <v>5013</v>
      </c>
      <c r="N13" s="158">
        <f>'1 melléklet'!D23</f>
        <v>60156</v>
      </c>
      <c r="O13" s="76"/>
      <c r="P13" s="77"/>
    </row>
    <row r="14" spans="1:16" x14ac:dyDescent="0.2">
      <c r="A14" s="81" t="s">
        <v>35</v>
      </c>
      <c r="B14" s="158">
        <f>SUM(B3:B13)</f>
        <v>59548.916666666672</v>
      </c>
      <c r="C14" s="158">
        <f>SUM(C3:C13)</f>
        <v>59548.916666666672</v>
      </c>
      <c r="D14" s="158">
        <f t="shared" ref="D14:M14" si="12">SUM(D3:D13)</f>
        <v>59548.916666666672</v>
      </c>
      <c r="E14" s="158">
        <f t="shared" si="12"/>
        <v>59548.916666666672</v>
      </c>
      <c r="F14" s="158">
        <f t="shared" si="12"/>
        <v>59548.916666666672</v>
      </c>
      <c r="G14" s="158">
        <f t="shared" si="12"/>
        <v>59548.916666666672</v>
      </c>
      <c r="H14" s="158">
        <f t="shared" si="12"/>
        <v>59548.916666666672</v>
      </c>
      <c r="I14" s="158">
        <f t="shared" si="12"/>
        <v>59548.916666666672</v>
      </c>
      <c r="J14" s="158">
        <f t="shared" si="12"/>
        <v>59548.916666666672</v>
      </c>
      <c r="K14" s="158">
        <f t="shared" si="12"/>
        <v>59548.916666666672</v>
      </c>
      <c r="L14" s="158">
        <f t="shared" si="12"/>
        <v>59548.916666666672</v>
      </c>
      <c r="M14" s="158">
        <f t="shared" si="12"/>
        <v>59548.916666666672</v>
      </c>
      <c r="N14" s="158">
        <f>SUM(N3:N13)</f>
        <v>714587</v>
      </c>
      <c r="O14" s="76"/>
      <c r="P14" s="77"/>
    </row>
    <row r="15" spans="1:16" x14ac:dyDescent="0.2">
      <c r="A15" s="74" t="s">
        <v>36</v>
      </c>
      <c r="B15" s="158"/>
      <c r="C15" s="158"/>
      <c r="D15" s="158"/>
      <c r="E15" s="158"/>
      <c r="F15" s="158"/>
      <c r="G15" s="158"/>
      <c r="H15" s="158"/>
      <c r="I15" s="158"/>
      <c r="J15" s="158"/>
      <c r="K15" s="158"/>
      <c r="L15" s="158"/>
      <c r="M15" s="158"/>
      <c r="N15" s="158"/>
      <c r="O15" s="83"/>
      <c r="P15" s="77"/>
    </row>
    <row r="16" spans="1:16" x14ac:dyDescent="0.2">
      <c r="A16" s="93" t="s">
        <v>2</v>
      </c>
      <c r="B16" s="159">
        <f>(N16/12)</f>
        <v>0</v>
      </c>
      <c r="C16" s="159">
        <f>(N16/12)</f>
        <v>0</v>
      </c>
      <c r="D16" s="159">
        <f>(N16/12)</f>
        <v>0</v>
      </c>
      <c r="E16" s="159">
        <f>(N16/12)</f>
        <v>0</v>
      </c>
      <c r="F16" s="159">
        <f>(N16/12)</f>
        <v>0</v>
      </c>
      <c r="G16" s="159">
        <f>(N16/12)</f>
        <v>0</v>
      </c>
      <c r="H16" s="159">
        <f>(N16/12)</f>
        <v>0</v>
      </c>
      <c r="I16" s="159">
        <f>(N16/12)</f>
        <v>0</v>
      </c>
      <c r="J16" s="159">
        <f>(N16/12)</f>
        <v>0</v>
      </c>
      <c r="K16" s="159">
        <f>(N16/12)</f>
        <v>0</v>
      </c>
      <c r="L16" s="159">
        <f>(N16/12)</f>
        <v>0</v>
      </c>
      <c r="M16" s="159">
        <f>(N16/12)</f>
        <v>0</v>
      </c>
      <c r="N16" s="158">
        <f>'1 melléklet'!O3</f>
        <v>0</v>
      </c>
      <c r="P16" s="77"/>
    </row>
    <row r="17" spans="1:16" ht="24" x14ac:dyDescent="0.2">
      <c r="A17" s="93" t="s">
        <v>60</v>
      </c>
      <c r="B17" s="159">
        <f t="shared" ref="B17:B27" si="13">(N17/12)</f>
        <v>0</v>
      </c>
      <c r="C17" s="159">
        <f t="shared" ref="C17:C27" si="14">(N17/12)</f>
        <v>0</v>
      </c>
      <c r="D17" s="159">
        <f t="shared" ref="D17:D27" si="15">(N17/12)</f>
        <v>0</v>
      </c>
      <c r="E17" s="159">
        <f t="shared" ref="E17:E27" si="16">(N17/12)</f>
        <v>0</v>
      </c>
      <c r="F17" s="159">
        <f t="shared" ref="F17:F27" si="17">(N17/12)</f>
        <v>0</v>
      </c>
      <c r="G17" s="159">
        <f t="shared" ref="G17:G27" si="18">(N17/12)</f>
        <v>0</v>
      </c>
      <c r="H17" s="159">
        <f t="shared" ref="H17:H27" si="19">(N17/12)</f>
        <v>0</v>
      </c>
      <c r="I17" s="159">
        <f t="shared" ref="I17:I27" si="20">(N17/12)</f>
        <v>0</v>
      </c>
      <c r="J17" s="159">
        <f t="shared" ref="J17:J27" si="21">(N17/12)</f>
        <v>0</v>
      </c>
      <c r="K17" s="159">
        <f t="shared" ref="K17:K27" si="22">(N17/12)</f>
        <v>0</v>
      </c>
      <c r="L17" s="159">
        <f t="shared" ref="L17:L27" si="23">(N17/12)</f>
        <v>0</v>
      </c>
      <c r="M17" s="159">
        <f t="shared" ref="M17:M27" si="24">(N17/12)</f>
        <v>0</v>
      </c>
      <c r="N17" s="158">
        <f>'1 melléklet'!O4</f>
        <v>0</v>
      </c>
      <c r="O17" s="84"/>
      <c r="P17" s="77"/>
    </row>
    <row r="18" spans="1:16" x14ac:dyDescent="0.2">
      <c r="A18" s="93" t="s">
        <v>3</v>
      </c>
      <c r="B18" s="159">
        <f t="shared" si="13"/>
        <v>0</v>
      </c>
      <c r="C18" s="159">
        <f t="shared" si="14"/>
        <v>0</v>
      </c>
      <c r="D18" s="159">
        <f t="shared" si="15"/>
        <v>0</v>
      </c>
      <c r="E18" s="159">
        <f t="shared" si="16"/>
        <v>0</v>
      </c>
      <c r="F18" s="159">
        <f t="shared" si="17"/>
        <v>0</v>
      </c>
      <c r="G18" s="159">
        <f t="shared" si="18"/>
        <v>0</v>
      </c>
      <c r="H18" s="159">
        <f t="shared" si="19"/>
        <v>0</v>
      </c>
      <c r="I18" s="159">
        <f t="shared" si="20"/>
        <v>0</v>
      </c>
      <c r="J18" s="159">
        <f t="shared" si="21"/>
        <v>0</v>
      </c>
      <c r="K18" s="159">
        <f t="shared" si="22"/>
        <v>0</v>
      </c>
      <c r="L18" s="159">
        <f t="shared" si="23"/>
        <v>0</v>
      </c>
      <c r="M18" s="159">
        <f t="shared" si="24"/>
        <v>0</v>
      </c>
      <c r="N18" s="158">
        <f>'1 melléklet'!O5</f>
        <v>0</v>
      </c>
      <c r="O18" s="84"/>
      <c r="P18" s="77"/>
    </row>
    <row r="19" spans="1:16" x14ac:dyDescent="0.2">
      <c r="A19" s="93" t="s">
        <v>54</v>
      </c>
      <c r="B19" s="159">
        <f t="shared" si="13"/>
        <v>0</v>
      </c>
      <c r="C19" s="159">
        <f t="shared" si="14"/>
        <v>0</v>
      </c>
      <c r="D19" s="159">
        <f t="shared" si="15"/>
        <v>0</v>
      </c>
      <c r="E19" s="159">
        <f t="shared" si="16"/>
        <v>0</v>
      </c>
      <c r="F19" s="159">
        <f t="shared" si="17"/>
        <v>0</v>
      </c>
      <c r="G19" s="159">
        <f t="shared" si="18"/>
        <v>0</v>
      </c>
      <c r="H19" s="159">
        <f t="shared" si="19"/>
        <v>0</v>
      </c>
      <c r="I19" s="159">
        <f t="shared" si="20"/>
        <v>0</v>
      </c>
      <c r="J19" s="159">
        <f t="shared" si="21"/>
        <v>0</v>
      </c>
      <c r="K19" s="159">
        <f t="shared" si="22"/>
        <v>0</v>
      </c>
      <c r="L19" s="159">
        <f t="shared" si="23"/>
        <v>0</v>
      </c>
      <c r="M19" s="159">
        <f t="shared" si="24"/>
        <v>0</v>
      </c>
      <c r="N19" s="158">
        <f>'1 melléklet'!O6</f>
        <v>0</v>
      </c>
      <c r="O19" s="84"/>
      <c r="P19" s="77"/>
    </row>
    <row r="20" spans="1:16" x14ac:dyDescent="0.2">
      <c r="A20" s="93" t="s">
        <v>61</v>
      </c>
      <c r="B20" s="159">
        <f t="shared" si="13"/>
        <v>0</v>
      </c>
      <c r="C20" s="159">
        <f t="shared" si="14"/>
        <v>0</v>
      </c>
      <c r="D20" s="159">
        <f t="shared" si="15"/>
        <v>0</v>
      </c>
      <c r="E20" s="159">
        <f t="shared" si="16"/>
        <v>0</v>
      </c>
      <c r="F20" s="159">
        <f t="shared" si="17"/>
        <v>0</v>
      </c>
      <c r="G20" s="159">
        <f t="shared" si="18"/>
        <v>0</v>
      </c>
      <c r="H20" s="159">
        <f t="shared" si="19"/>
        <v>0</v>
      </c>
      <c r="I20" s="159">
        <f t="shared" si="20"/>
        <v>0</v>
      </c>
      <c r="J20" s="159">
        <f t="shared" si="21"/>
        <v>0</v>
      </c>
      <c r="K20" s="159">
        <f t="shared" si="22"/>
        <v>0</v>
      </c>
      <c r="L20" s="159">
        <f t="shared" si="23"/>
        <v>0</v>
      </c>
      <c r="M20" s="159">
        <f t="shared" si="24"/>
        <v>0</v>
      </c>
      <c r="N20" s="158">
        <f>'1 melléklet'!O7</f>
        <v>0</v>
      </c>
      <c r="O20" s="84"/>
      <c r="P20" s="77"/>
    </row>
    <row r="21" spans="1:16" x14ac:dyDescent="0.2">
      <c r="A21" s="93" t="s">
        <v>67</v>
      </c>
      <c r="B21" s="159">
        <f t="shared" si="13"/>
        <v>0</v>
      </c>
      <c r="C21" s="159">
        <f t="shared" si="14"/>
        <v>0</v>
      </c>
      <c r="D21" s="159">
        <f t="shared" si="15"/>
        <v>0</v>
      </c>
      <c r="E21" s="159">
        <f t="shared" si="16"/>
        <v>0</v>
      </c>
      <c r="F21" s="159">
        <f t="shared" si="17"/>
        <v>0</v>
      </c>
      <c r="G21" s="159">
        <f t="shared" si="18"/>
        <v>0</v>
      </c>
      <c r="H21" s="159">
        <f t="shared" si="19"/>
        <v>0</v>
      </c>
      <c r="I21" s="159">
        <f t="shared" si="20"/>
        <v>0</v>
      </c>
      <c r="J21" s="159">
        <f t="shared" si="21"/>
        <v>0</v>
      </c>
      <c r="K21" s="159">
        <f t="shared" si="22"/>
        <v>0</v>
      </c>
      <c r="L21" s="159">
        <f t="shared" si="23"/>
        <v>0</v>
      </c>
      <c r="M21" s="159">
        <f t="shared" si="24"/>
        <v>0</v>
      </c>
      <c r="N21" s="158">
        <f>'1 melléklet'!O11</f>
        <v>0</v>
      </c>
      <c r="O21" s="84"/>
      <c r="P21" s="77"/>
    </row>
    <row r="22" spans="1:16" x14ac:dyDescent="0.2">
      <c r="A22" s="93" t="s">
        <v>68</v>
      </c>
      <c r="B22" s="159">
        <f t="shared" si="13"/>
        <v>0</v>
      </c>
      <c r="C22" s="159">
        <f t="shared" si="14"/>
        <v>0</v>
      </c>
      <c r="D22" s="159">
        <f t="shared" si="15"/>
        <v>0</v>
      </c>
      <c r="E22" s="159">
        <f t="shared" si="16"/>
        <v>0</v>
      </c>
      <c r="F22" s="159">
        <f t="shared" si="17"/>
        <v>0</v>
      </c>
      <c r="G22" s="159">
        <f t="shared" si="18"/>
        <v>0</v>
      </c>
      <c r="H22" s="159">
        <f t="shared" si="19"/>
        <v>0</v>
      </c>
      <c r="I22" s="159">
        <f t="shared" si="20"/>
        <v>0</v>
      </c>
      <c r="J22" s="159">
        <f t="shared" si="21"/>
        <v>0</v>
      </c>
      <c r="K22" s="159">
        <f t="shared" si="22"/>
        <v>0</v>
      </c>
      <c r="L22" s="159">
        <f t="shared" si="23"/>
        <v>0</v>
      </c>
      <c r="M22" s="159">
        <f t="shared" si="24"/>
        <v>0</v>
      </c>
      <c r="N22" s="158">
        <f>'1 melléklet'!O12</f>
        <v>0</v>
      </c>
      <c r="O22" s="84"/>
      <c r="P22" s="77"/>
    </row>
    <row r="23" spans="1:16" x14ac:dyDescent="0.2">
      <c r="A23" s="93" t="s">
        <v>94</v>
      </c>
      <c r="B23" s="159">
        <f t="shared" si="13"/>
        <v>0</v>
      </c>
      <c r="C23" s="159">
        <f t="shared" si="14"/>
        <v>0</v>
      </c>
      <c r="D23" s="159">
        <f t="shared" si="15"/>
        <v>0</v>
      </c>
      <c r="E23" s="159">
        <f t="shared" si="16"/>
        <v>0</v>
      </c>
      <c r="F23" s="159">
        <f t="shared" si="17"/>
        <v>0</v>
      </c>
      <c r="G23" s="159">
        <f t="shared" si="18"/>
        <v>0</v>
      </c>
      <c r="H23" s="159">
        <f t="shared" si="19"/>
        <v>0</v>
      </c>
      <c r="I23" s="159">
        <f t="shared" si="20"/>
        <v>0</v>
      </c>
      <c r="J23" s="159">
        <f t="shared" si="21"/>
        <v>0</v>
      </c>
      <c r="K23" s="159">
        <f t="shared" si="22"/>
        <v>0</v>
      </c>
      <c r="L23" s="159">
        <f t="shared" si="23"/>
        <v>0</v>
      </c>
      <c r="M23" s="159">
        <f t="shared" si="24"/>
        <v>0</v>
      </c>
      <c r="N23" s="158">
        <f>'1 melléklet'!O13</f>
        <v>0</v>
      </c>
      <c r="O23" s="84"/>
      <c r="P23" s="77"/>
    </row>
    <row r="24" spans="1:16" ht="15" customHeight="1" x14ac:dyDescent="0.2">
      <c r="A24" s="93" t="s">
        <v>77</v>
      </c>
      <c r="B24" s="159">
        <f t="shared" si="13"/>
        <v>0</v>
      </c>
      <c r="C24" s="159">
        <f t="shared" si="14"/>
        <v>0</v>
      </c>
      <c r="D24" s="159">
        <f t="shared" si="15"/>
        <v>0</v>
      </c>
      <c r="E24" s="159">
        <f t="shared" si="16"/>
        <v>0</v>
      </c>
      <c r="F24" s="159">
        <f t="shared" si="17"/>
        <v>0</v>
      </c>
      <c r="G24" s="159">
        <f t="shared" si="18"/>
        <v>0</v>
      </c>
      <c r="H24" s="159">
        <f t="shared" si="19"/>
        <v>0</v>
      </c>
      <c r="I24" s="159">
        <f t="shared" si="20"/>
        <v>0</v>
      </c>
      <c r="J24" s="159">
        <f t="shared" si="21"/>
        <v>0</v>
      </c>
      <c r="K24" s="159">
        <f t="shared" si="22"/>
        <v>0</v>
      </c>
      <c r="L24" s="159">
        <f t="shared" si="23"/>
        <v>0</v>
      </c>
      <c r="M24" s="159">
        <f t="shared" si="24"/>
        <v>0</v>
      </c>
      <c r="N24" s="158">
        <f>'1 melléklet'!O17</f>
        <v>0</v>
      </c>
      <c r="O24" s="84"/>
      <c r="P24" s="77"/>
    </row>
    <row r="25" spans="1:16" x14ac:dyDescent="0.2">
      <c r="A25" s="93" t="s">
        <v>79</v>
      </c>
      <c r="B25" s="159">
        <f t="shared" si="13"/>
        <v>0</v>
      </c>
      <c r="C25" s="159">
        <f t="shared" si="14"/>
        <v>0</v>
      </c>
      <c r="D25" s="159">
        <f t="shared" si="15"/>
        <v>0</v>
      </c>
      <c r="E25" s="159">
        <f t="shared" si="16"/>
        <v>0</v>
      </c>
      <c r="F25" s="159">
        <f t="shared" si="17"/>
        <v>0</v>
      </c>
      <c r="G25" s="159">
        <f t="shared" si="18"/>
        <v>0</v>
      </c>
      <c r="H25" s="159">
        <f t="shared" si="19"/>
        <v>0</v>
      </c>
      <c r="I25" s="159">
        <f t="shared" si="20"/>
        <v>0</v>
      </c>
      <c r="J25" s="159">
        <f t="shared" si="21"/>
        <v>0</v>
      </c>
      <c r="K25" s="159">
        <f t="shared" si="22"/>
        <v>0</v>
      </c>
      <c r="L25" s="159">
        <f t="shared" si="23"/>
        <v>0</v>
      </c>
      <c r="M25" s="159">
        <f t="shared" si="24"/>
        <v>0</v>
      </c>
      <c r="N25" s="158">
        <f>'1 melléklet'!O23</f>
        <v>0</v>
      </c>
      <c r="O25" s="84"/>
      <c r="P25" s="77"/>
    </row>
    <row r="26" spans="1:16" ht="24" x14ac:dyDescent="0.2">
      <c r="A26" s="93" t="s">
        <v>194</v>
      </c>
      <c r="B26" s="159">
        <f t="shared" ref="B26" si="25">(N26/12)</f>
        <v>0</v>
      </c>
      <c r="C26" s="159">
        <f t="shared" ref="C26" si="26">(N26/12)</f>
        <v>0</v>
      </c>
      <c r="D26" s="159">
        <f t="shared" ref="D26" si="27">(N26/12)</f>
        <v>0</v>
      </c>
      <c r="E26" s="159">
        <f t="shared" ref="E26" si="28">(N26/12)</f>
        <v>0</v>
      </c>
      <c r="F26" s="159">
        <f t="shared" ref="F26" si="29">(N26/12)</f>
        <v>0</v>
      </c>
      <c r="G26" s="159">
        <f t="shared" ref="G26" si="30">(N26/12)</f>
        <v>0</v>
      </c>
      <c r="H26" s="159">
        <f t="shared" ref="H26" si="31">(N26/12)</f>
        <v>0</v>
      </c>
      <c r="I26" s="159">
        <f t="shared" ref="I26" si="32">(N26/12)</f>
        <v>0</v>
      </c>
      <c r="J26" s="159">
        <f t="shared" ref="J26" si="33">(N26/12)</f>
        <v>0</v>
      </c>
      <c r="K26" s="159">
        <f t="shared" ref="K26" si="34">(N26/12)</f>
        <v>0</v>
      </c>
      <c r="L26" s="159">
        <f t="shared" ref="L26" si="35">(N26/12)</f>
        <v>0</v>
      </c>
      <c r="M26" s="159">
        <f t="shared" ref="M26" si="36">(N26/12)</f>
        <v>0</v>
      </c>
      <c r="N26" s="158">
        <f>'1 melléklet'!O19</f>
        <v>0</v>
      </c>
      <c r="O26" s="84"/>
      <c r="P26" s="77"/>
    </row>
    <row r="27" spans="1:16" x14ac:dyDescent="0.2">
      <c r="A27" s="78" t="s">
        <v>103</v>
      </c>
      <c r="B27" s="159">
        <f t="shared" si="13"/>
        <v>0</v>
      </c>
      <c r="C27" s="159">
        <f t="shared" si="14"/>
        <v>0</v>
      </c>
      <c r="D27" s="159">
        <f t="shared" si="15"/>
        <v>0</v>
      </c>
      <c r="E27" s="159">
        <f t="shared" si="16"/>
        <v>0</v>
      </c>
      <c r="F27" s="159">
        <f t="shared" si="17"/>
        <v>0</v>
      </c>
      <c r="G27" s="159">
        <f t="shared" si="18"/>
        <v>0</v>
      </c>
      <c r="H27" s="159">
        <f t="shared" si="19"/>
        <v>0</v>
      </c>
      <c r="I27" s="159">
        <f t="shared" si="20"/>
        <v>0</v>
      </c>
      <c r="J27" s="159">
        <f t="shared" si="21"/>
        <v>0</v>
      </c>
      <c r="K27" s="159">
        <f t="shared" si="22"/>
        <v>0</v>
      </c>
      <c r="L27" s="159">
        <f t="shared" si="23"/>
        <v>0</v>
      </c>
      <c r="M27" s="159">
        <f t="shared" si="24"/>
        <v>0</v>
      </c>
      <c r="N27" s="158">
        <f>'1 melléklet'!O8+'1 melléklet'!O14</f>
        <v>0</v>
      </c>
      <c r="O27" s="84"/>
      <c r="P27" s="77"/>
    </row>
    <row r="28" spans="1:16" x14ac:dyDescent="0.2">
      <c r="A28" s="86" t="s">
        <v>105</v>
      </c>
      <c r="B28" s="158">
        <f t="shared" ref="B28:M28" si="37">SUM(B16:B27)</f>
        <v>0</v>
      </c>
      <c r="C28" s="158">
        <f t="shared" si="37"/>
        <v>0</v>
      </c>
      <c r="D28" s="158">
        <f t="shared" si="37"/>
        <v>0</v>
      </c>
      <c r="E28" s="158">
        <f t="shared" si="37"/>
        <v>0</v>
      </c>
      <c r="F28" s="158">
        <f t="shared" si="37"/>
        <v>0</v>
      </c>
      <c r="G28" s="158">
        <f t="shared" si="37"/>
        <v>0</v>
      </c>
      <c r="H28" s="158">
        <f t="shared" si="37"/>
        <v>0</v>
      </c>
      <c r="I28" s="158">
        <f t="shared" si="37"/>
        <v>0</v>
      </c>
      <c r="J28" s="158">
        <f t="shared" si="37"/>
        <v>0</v>
      </c>
      <c r="K28" s="158">
        <f t="shared" si="37"/>
        <v>0</v>
      </c>
      <c r="L28" s="158">
        <f t="shared" si="37"/>
        <v>0</v>
      </c>
      <c r="M28" s="158">
        <f t="shared" si="37"/>
        <v>0</v>
      </c>
      <c r="N28" s="158">
        <f>SUM(B28:M28)</f>
        <v>0</v>
      </c>
      <c r="O28" s="75"/>
      <c r="P28" s="77"/>
    </row>
    <row r="29" spans="1:16" x14ac:dyDescent="0.2">
      <c r="A29" s="78" t="s">
        <v>106</v>
      </c>
      <c r="B29" s="159">
        <f>($N$29/12)</f>
        <v>0</v>
      </c>
      <c r="C29" s="159">
        <f t="shared" ref="C29:M29" si="38">($N$29/12)</f>
        <v>0</v>
      </c>
      <c r="D29" s="159">
        <f t="shared" si="38"/>
        <v>0</v>
      </c>
      <c r="E29" s="159">
        <f t="shared" si="38"/>
        <v>0</v>
      </c>
      <c r="F29" s="159">
        <f t="shared" si="38"/>
        <v>0</v>
      </c>
      <c r="G29" s="159">
        <f t="shared" si="38"/>
        <v>0</v>
      </c>
      <c r="H29" s="159">
        <f t="shared" si="38"/>
        <v>0</v>
      </c>
      <c r="I29" s="159">
        <f t="shared" si="38"/>
        <v>0</v>
      </c>
      <c r="J29" s="159">
        <f t="shared" si="38"/>
        <v>0</v>
      </c>
      <c r="K29" s="159">
        <f t="shared" si="38"/>
        <v>0</v>
      </c>
      <c r="L29" s="159">
        <f t="shared" si="38"/>
        <v>0</v>
      </c>
      <c r="M29" s="159">
        <f t="shared" si="38"/>
        <v>0</v>
      </c>
      <c r="N29" s="158">
        <f>'6 melléklet'!C4</f>
        <v>0</v>
      </c>
      <c r="O29" s="82"/>
      <c r="P29" s="77"/>
    </row>
    <row r="30" spans="1:16" x14ac:dyDescent="0.2">
      <c r="A30" s="71"/>
      <c r="B30" s="159"/>
      <c r="C30" s="160"/>
      <c r="D30" s="160"/>
      <c r="E30" s="160"/>
      <c r="F30" s="160"/>
      <c r="G30" s="160"/>
      <c r="H30" s="160"/>
      <c r="I30" s="160"/>
      <c r="J30" s="160"/>
      <c r="K30" s="160"/>
      <c r="L30" s="160"/>
      <c r="M30" s="160"/>
      <c r="N30" s="159"/>
    </row>
    <row r="31" spans="1:16" x14ac:dyDescent="0.2">
      <c r="A31" s="85"/>
      <c r="B31" s="159"/>
      <c r="C31" s="159"/>
      <c r="D31" s="159"/>
      <c r="E31" s="159"/>
      <c r="F31" s="159"/>
      <c r="G31" s="159"/>
      <c r="H31" s="159"/>
      <c r="I31" s="159"/>
      <c r="J31" s="159"/>
      <c r="K31" s="159"/>
      <c r="L31" s="159"/>
      <c r="M31" s="159"/>
      <c r="N31" s="159"/>
    </row>
    <row r="32" spans="1:16" x14ac:dyDescent="0.2">
      <c r="A32" s="86"/>
      <c r="B32" s="87"/>
      <c r="C32" s="87"/>
      <c r="D32" s="87"/>
      <c r="E32" s="87"/>
      <c r="F32" s="87"/>
      <c r="G32" s="87"/>
      <c r="H32" s="87"/>
      <c r="I32" s="87"/>
      <c r="J32" s="87"/>
      <c r="K32" s="87"/>
      <c r="L32" s="87"/>
      <c r="M32" s="87"/>
      <c r="N32" s="82"/>
    </row>
    <row r="33" spans="1:14" x14ac:dyDescent="0.2">
      <c r="A33" s="88"/>
      <c r="B33" s="87"/>
      <c r="C33" s="71"/>
      <c r="D33" s="71"/>
      <c r="E33" s="71"/>
      <c r="F33" s="71"/>
      <c r="G33" s="71"/>
      <c r="H33" s="71"/>
      <c r="I33" s="71"/>
      <c r="J33" s="71"/>
      <c r="K33" s="71"/>
      <c r="L33" s="71"/>
      <c r="M33" s="71"/>
      <c r="N33" s="75"/>
    </row>
    <row r="34" spans="1:14" x14ac:dyDescent="0.2">
      <c r="A34" s="88"/>
      <c r="B34" s="87"/>
      <c r="C34" s="71"/>
      <c r="D34" s="71"/>
      <c r="E34" s="71"/>
      <c r="F34" s="71"/>
      <c r="G34" s="71"/>
      <c r="H34" s="71"/>
      <c r="I34" s="71"/>
      <c r="J34" s="71"/>
      <c r="K34" s="71"/>
      <c r="L34" s="71"/>
      <c r="M34" s="71"/>
      <c r="N34" s="75"/>
    </row>
    <row r="35" spans="1:14" x14ac:dyDescent="0.2">
      <c r="A35" s="88"/>
      <c r="B35" s="87"/>
      <c r="C35" s="71"/>
      <c r="D35" s="71"/>
      <c r="E35" s="71"/>
      <c r="F35" s="71"/>
      <c r="G35" s="71"/>
      <c r="H35" s="71"/>
      <c r="I35" s="71"/>
      <c r="J35" s="71"/>
      <c r="K35" s="71"/>
      <c r="L35" s="71"/>
      <c r="M35" s="71"/>
      <c r="N35" s="75"/>
    </row>
    <row r="36" spans="1:14" x14ac:dyDescent="0.2">
      <c r="A36" s="88"/>
      <c r="B36" s="87"/>
      <c r="C36" s="71"/>
      <c r="D36" s="71"/>
      <c r="E36" s="71"/>
      <c r="F36" s="104"/>
      <c r="G36" s="71"/>
      <c r="H36" s="71"/>
      <c r="I36" s="71"/>
      <c r="J36" s="71"/>
      <c r="K36" s="71"/>
      <c r="L36" s="71"/>
      <c r="M36" s="71"/>
      <c r="N36" s="75"/>
    </row>
    <row r="37" spans="1:14" x14ac:dyDescent="0.2">
      <c r="A37" s="88"/>
      <c r="B37" s="71"/>
      <c r="C37" s="71"/>
      <c r="D37" s="71"/>
      <c r="E37" s="71"/>
      <c r="F37" s="71"/>
      <c r="G37" s="71"/>
      <c r="H37" s="71"/>
      <c r="I37" s="71"/>
      <c r="J37" s="71"/>
      <c r="K37" s="71"/>
      <c r="L37" s="71"/>
      <c r="M37" s="71"/>
      <c r="N37" s="75"/>
    </row>
    <row r="38" spans="1:14" x14ac:dyDescent="0.2">
      <c r="A38" s="88"/>
      <c r="B38" s="71"/>
      <c r="C38" s="71"/>
      <c r="D38" s="71"/>
      <c r="E38" s="71"/>
      <c r="F38" s="71"/>
      <c r="G38" s="71"/>
      <c r="H38" s="71"/>
      <c r="I38" s="71"/>
      <c r="J38" s="71"/>
      <c r="K38" s="71"/>
      <c r="L38" s="71"/>
      <c r="M38" s="71"/>
      <c r="N38" s="75"/>
    </row>
    <row r="39" spans="1:14" x14ac:dyDescent="0.2">
      <c r="A39" s="88"/>
      <c r="B39" s="75"/>
      <c r="C39" s="80"/>
      <c r="D39" s="80"/>
      <c r="E39" s="80"/>
      <c r="F39" s="80"/>
      <c r="G39" s="80"/>
      <c r="H39" s="80"/>
      <c r="I39" s="80"/>
      <c r="J39" s="80"/>
      <c r="K39" s="80"/>
      <c r="L39" s="80"/>
      <c r="M39" s="80"/>
      <c r="N39" s="75"/>
    </row>
    <row r="40" spans="1:14" x14ac:dyDescent="0.2">
      <c r="A40" s="89"/>
      <c r="B40" s="85"/>
      <c r="C40" s="85"/>
      <c r="D40" s="85"/>
      <c r="E40" s="85"/>
      <c r="F40" s="85"/>
      <c r="G40" s="85"/>
      <c r="H40" s="85"/>
      <c r="I40" s="85"/>
      <c r="J40" s="85"/>
      <c r="K40" s="85"/>
      <c r="L40" s="85"/>
      <c r="M40" s="85"/>
      <c r="N40" s="75"/>
    </row>
    <row r="41" spans="1:14" x14ac:dyDescent="0.2">
      <c r="A41" s="90"/>
      <c r="B41" s="82"/>
      <c r="C41" s="82"/>
      <c r="D41" s="82"/>
      <c r="E41" s="82"/>
      <c r="F41" s="82"/>
      <c r="G41" s="82"/>
      <c r="H41" s="82"/>
      <c r="I41" s="82"/>
      <c r="J41" s="82"/>
      <c r="K41" s="82"/>
      <c r="L41" s="82"/>
      <c r="M41" s="82"/>
      <c r="N41" s="82"/>
    </row>
    <row r="42" spans="1:14" x14ac:dyDescent="0.2">
      <c r="A42" s="91"/>
      <c r="B42" s="75"/>
      <c r="C42" s="79"/>
      <c r="D42" s="79"/>
      <c r="E42" s="79"/>
      <c r="F42" s="79"/>
      <c r="G42" s="79"/>
      <c r="H42" s="79"/>
      <c r="I42" s="79"/>
      <c r="J42" s="79"/>
      <c r="K42" s="79"/>
      <c r="L42" s="79"/>
      <c r="M42" s="79"/>
      <c r="N42" s="79"/>
    </row>
    <row r="43" spans="1:14" x14ac:dyDescent="0.2">
      <c r="A43" s="91"/>
      <c r="B43" s="75"/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79"/>
    </row>
    <row r="44" spans="1:14" x14ac:dyDescent="0.2">
      <c r="A44" s="91"/>
      <c r="B44" s="79"/>
      <c r="C44" s="79"/>
      <c r="D44" s="79"/>
      <c r="E44" s="79"/>
      <c r="F44" s="79"/>
      <c r="G44" s="79"/>
      <c r="H44" s="79"/>
      <c r="I44" s="79"/>
      <c r="J44" s="79"/>
      <c r="K44" s="79"/>
      <c r="L44" s="79"/>
      <c r="M44" s="79"/>
      <c r="N44" s="79"/>
    </row>
    <row r="45" spans="1:14" x14ac:dyDescent="0.2">
      <c r="A45" s="91"/>
      <c r="B45" s="79"/>
      <c r="C45" s="79"/>
      <c r="D45" s="79"/>
      <c r="E45" s="79"/>
      <c r="F45" s="79"/>
      <c r="G45" s="79"/>
      <c r="H45" s="79"/>
      <c r="I45" s="79"/>
      <c r="J45" s="79"/>
      <c r="K45" s="79"/>
      <c r="L45" s="79"/>
      <c r="M45" s="79"/>
      <c r="N45" s="79"/>
    </row>
  </sheetData>
  <phoneticPr fontId="17" type="noConversion"/>
  <printOptions headings="1" gridLines="1"/>
  <pageMargins left="0.74803149606299213" right="0.74803149606299213" top="1.3385826771653544" bottom="0" header="0.51181102362204722" footer="0.51181102362204722"/>
  <pageSetup paperSize="9" orientation="landscape" r:id="rId1"/>
  <headerFooter alignWithMargins="0">
    <oddHeader>&amp;C&amp;"Arial,Félkövér"&amp;11
VÉSZTŐ VÁROS ÖNKORMÁNYZAT
ELŐIRÁNYZAT FELHASZNÁLÁSI ÜTEMTERVE
2017 ÉV&amp;R11. melléklet a ........./20.....(.........) önkormányzati  rendelethez
adatok E Ft-ban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1"/>
  </sheetPr>
  <dimension ref="A1:H18"/>
  <sheetViews>
    <sheetView view="pageLayout" zoomScaleNormal="100" workbookViewId="0">
      <selection activeCell="G49" sqref="G49"/>
    </sheetView>
  </sheetViews>
  <sheetFormatPr defaultRowHeight="15" x14ac:dyDescent="0.25"/>
  <cols>
    <col min="1" max="1" width="6.28515625" style="47" customWidth="1"/>
    <col min="2" max="2" width="36.42578125" style="47" customWidth="1"/>
    <col min="3" max="3" width="18.42578125" style="48" customWidth="1"/>
    <col min="4" max="4" width="19.42578125" style="48" customWidth="1"/>
    <col min="5" max="5" width="6.5703125" style="47" customWidth="1"/>
    <col min="6" max="6" width="27.5703125" style="47" customWidth="1"/>
    <col min="7" max="7" width="13.85546875" style="47" customWidth="1"/>
    <col min="8" max="8" width="15.140625" style="47" customWidth="1"/>
    <col min="9" max="16384" width="9.140625" style="47"/>
  </cols>
  <sheetData>
    <row r="1" spans="1:8" ht="33" customHeight="1" x14ac:dyDescent="0.25">
      <c r="A1" s="59" t="s">
        <v>125</v>
      </c>
      <c r="B1" s="59" t="s">
        <v>126</v>
      </c>
      <c r="C1" s="272" t="s">
        <v>127</v>
      </c>
      <c r="D1" s="272" t="s">
        <v>128</v>
      </c>
      <c r="G1" s="64"/>
      <c r="H1" s="64"/>
    </row>
    <row r="2" spans="1:8" x14ac:dyDescent="0.25">
      <c r="B2" s="237"/>
      <c r="C2" s="238"/>
      <c r="D2" s="239"/>
      <c r="G2" s="60"/>
      <c r="H2" s="66"/>
    </row>
    <row r="3" spans="1:8" ht="30" x14ac:dyDescent="0.25">
      <c r="A3" s="271">
        <v>1</v>
      </c>
      <c r="B3" s="269" t="s">
        <v>332</v>
      </c>
      <c r="C3" s="238">
        <v>452000</v>
      </c>
      <c r="D3" s="238">
        <v>452000</v>
      </c>
      <c r="G3" s="60"/>
      <c r="H3" s="66"/>
    </row>
    <row r="4" spans="1:8" x14ac:dyDescent="0.25">
      <c r="A4" s="47">
        <v>2</v>
      </c>
      <c r="B4" s="270" t="s">
        <v>331</v>
      </c>
      <c r="C4" s="48">
        <v>220000</v>
      </c>
      <c r="D4" s="48">
        <v>220000</v>
      </c>
    </row>
    <row r="5" spans="1:8" ht="30" x14ac:dyDescent="0.25">
      <c r="A5" s="271">
        <v>3</v>
      </c>
      <c r="B5" s="270" t="s">
        <v>333</v>
      </c>
      <c r="C5" s="48">
        <v>206514</v>
      </c>
      <c r="D5" s="48">
        <v>206514</v>
      </c>
    </row>
    <row r="6" spans="1:8" x14ac:dyDescent="0.25">
      <c r="A6" s="57"/>
      <c r="B6" s="22"/>
    </row>
    <row r="7" spans="1:8" x14ac:dyDescent="0.25">
      <c r="A7" s="97"/>
      <c r="B7" s="56" t="s">
        <v>13</v>
      </c>
      <c r="C7" s="56">
        <f>SUM(C2:C6)</f>
        <v>878514</v>
      </c>
      <c r="D7" s="56">
        <f>SUM(D2:D6)</f>
        <v>878514</v>
      </c>
      <c r="G7" s="56"/>
      <c r="H7" s="58"/>
    </row>
    <row r="8" spans="1:8" x14ac:dyDescent="0.25">
      <c r="A8" s="97"/>
      <c r="B8" s="101"/>
      <c r="C8" s="47"/>
      <c r="D8" s="47"/>
    </row>
    <row r="9" spans="1:8" x14ac:dyDescent="0.25">
      <c r="A9" s="97"/>
      <c r="B9" s="101"/>
      <c r="C9" s="47"/>
      <c r="D9" s="47"/>
    </row>
    <row r="10" spans="1:8" x14ac:dyDescent="0.25">
      <c r="A10" s="97"/>
      <c r="B10" s="101"/>
      <c r="C10" s="47"/>
      <c r="D10" s="47"/>
    </row>
    <row r="11" spans="1:8" x14ac:dyDescent="0.25">
      <c r="B11" s="57"/>
      <c r="C11" s="46"/>
      <c r="E11" s="97"/>
      <c r="F11" s="101"/>
    </row>
    <row r="12" spans="1:8" x14ac:dyDescent="0.25">
      <c r="C12" s="46"/>
      <c r="E12" s="97"/>
      <c r="F12" s="101"/>
    </row>
    <row r="13" spans="1:8" x14ac:dyDescent="0.25">
      <c r="B13" s="57"/>
      <c r="C13" s="46"/>
      <c r="E13" s="97"/>
      <c r="F13" s="101"/>
    </row>
    <row r="14" spans="1:8" x14ac:dyDescent="0.25">
      <c r="B14" s="57"/>
      <c r="C14" s="46"/>
    </row>
    <row r="15" spans="1:8" x14ac:dyDescent="0.25">
      <c r="B15" s="57"/>
      <c r="C15" s="46"/>
    </row>
    <row r="16" spans="1:8" x14ac:dyDescent="0.25">
      <c r="B16" s="61"/>
      <c r="C16" s="61"/>
    </row>
    <row r="17" spans="2:3" x14ac:dyDescent="0.25">
      <c r="B17" s="57"/>
      <c r="C17" s="46"/>
    </row>
    <row r="18" spans="2:3" x14ac:dyDescent="0.25">
      <c r="B18" s="99"/>
      <c r="C18" s="100"/>
    </row>
  </sheetData>
  <phoneticPr fontId="17" type="noConversion"/>
  <printOptions headings="1" gridLines="1"/>
  <pageMargins left="0.78740157480314965" right="0.78740157480314965" top="1.7322834645669292" bottom="0.98425196850393704" header="0.51181102362204722" footer="0.51181102362204722"/>
  <pageSetup paperSize="9" orientation="portrait" r:id="rId1"/>
  <headerFooter alignWithMargins="0">
    <oddHeader>&amp;C&amp;"Arial,Félkövér"&amp;11
VÉSZTŐ VÁROS ÖNKORMÁNYZAT EURÓPAI UNIÓS FORRÁSBÓL MEGVALÓSULÓ
PROJEKTEK BEVÉTELEI ÉS KIADÁSAI ,
EU-S PROJEKTEHEZ TÖRTÉNŐ HOZZÁJÁRULÁSOK&amp;R12. melléklet a ......./20...(........) önkormányzati rendelethez
adatok E Ft-ban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1"/>
  </sheetPr>
  <dimension ref="A1:F15"/>
  <sheetViews>
    <sheetView view="pageLayout" zoomScaleNormal="100" workbookViewId="0">
      <selection activeCell="G49" sqref="G49"/>
    </sheetView>
  </sheetViews>
  <sheetFormatPr defaultRowHeight="12.75" x14ac:dyDescent="0.2"/>
  <cols>
    <col min="1" max="1" width="6" customWidth="1"/>
    <col min="2" max="2" width="34.28515625" customWidth="1"/>
    <col min="3" max="3" width="13.28515625" customWidth="1"/>
    <col min="4" max="4" width="12.5703125" customWidth="1"/>
    <col min="5" max="5" width="13.140625" customWidth="1"/>
  </cols>
  <sheetData>
    <row r="1" spans="1:6" x14ac:dyDescent="0.2">
      <c r="A1" s="973"/>
      <c r="B1" s="975" t="s">
        <v>6</v>
      </c>
      <c r="C1" s="977" t="s">
        <v>123</v>
      </c>
      <c r="D1" s="978" t="s">
        <v>251</v>
      </c>
      <c r="E1" s="977" t="s">
        <v>124</v>
      </c>
    </row>
    <row r="2" spans="1:6" x14ac:dyDescent="0.2">
      <c r="A2" s="974"/>
      <c r="B2" s="976"/>
      <c r="C2" s="977"/>
      <c r="D2" s="979"/>
      <c r="E2" s="977"/>
    </row>
    <row r="3" spans="1:6" x14ac:dyDescent="0.2">
      <c r="A3" s="974"/>
      <c r="B3" s="976"/>
      <c r="C3" s="977"/>
      <c r="D3" s="979"/>
      <c r="E3" s="977"/>
    </row>
    <row r="4" spans="1:6" x14ac:dyDescent="0.2">
      <c r="A4" s="974"/>
      <c r="B4" s="976"/>
      <c r="C4" s="977"/>
      <c r="D4" s="979"/>
      <c r="E4" s="977"/>
    </row>
    <row r="5" spans="1:6" ht="15" x14ac:dyDescent="0.25">
      <c r="A5" s="50"/>
      <c r="B5" s="51" t="s">
        <v>39</v>
      </c>
      <c r="C5" s="971"/>
      <c r="D5" s="972"/>
      <c r="E5" s="972"/>
    </row>
    <row r="6" spans="1:6" ht="15" x14ac:dyDescent="0.25">
      <c r="A6" s="52">
        <v>1</v>
      </c>
      <c r="B6" s="240" t="s">
        <v>138</v>
      </c>
      <c r="C6" s="241">
        <f>D6+E6</f>
        <v>25203</v>
      </c>
      <c r="D6" s="112">
        <v>20000</v>
      </c>
      <c r="E6" s="112">
        <v>5203</v>
      </c>
      <c r="F6" s="61"/>
    </row>
    <row r="7" spans="1:6" ht="15" x14ac:dyDescent="0.25">
      <c r="A7" s="52">
        <v>2</v>
      </c>
      <c r="B7" s="240" t="s">
        <v>139</v>
      </c>
      <c r="C7" s="241">
        <f>D7+E7</f>
        <v>25210</v>
      </c>
      <c r="D7" s="112">
        <v>25000</v>
      </c>
      <c r="E7" s="112">
        <v>210</v>
      </c>
      <c r="F7" s="61"/>
    </row>
    <row r="8" spans="1:6" ht="15" x14ac:dyDescent="0.25">
      <c r="A8" s="52">
        <v>3</v>
      </c>
      <c r="B8" s="240"/>
      <c r="C8" s="241"/>
      <c r="D8" s="112"/>
      <c r="E8" s="112"/>
      <c r="F8" s="61"/>
    </row>
    <row r="9" spans="1:6" ht="15" x14ac:dyDescent="0.25">
      <c r="A9" s="52"/>
      <c r="B9" s="53"/>
      <c r="C9" s="54"/>
      <c r="D9" s="48"/>
      <c r="E9" s="48"/>
      <c r="F9" s="61"/>
    </row>
    <row r="10" spans="1:6" ht="15" x14ac:dyDescent="0.25">
      <c r="A10" s="52"/>
      <c r="B10" s="49" t="s">
        <v>13</v>
      </c>
      <c r="C10" s="55">
        <f>SUM(C6:C8)</f>
        <v>50413</v>
      </c>
      <c r="D10" s="55">
        <f>SUM(D6:D8)</f>
        <v>45000</v>
      </c>
      <c r="E10" s="55">
        <f>E6+E7+E8</f>
        <v>5413</v>
      </c>
    </row>
    <row r="15" spans="1:6" x14ac:dyDescent="0.2">
      <c r="D15" s="105"/>
    </row>
  </sheetData>
  <mergeCells count="6">
    <mergeCell ref="C5:E5"/>
    <mergeCell ref="A1:A4"/>
    <mergeCell ref="B1:B4"/>
    <mergeCell ref="C1:C4"/>
    <mergeCell ref="D1:D4"/>
    <mergeCell ref="E1:E4"/>
  </mergeCells>
  <phoneticPr fontId="17" type="noConversion"/>
  <printOptions headings="1" gridLines="1"/>
  <pageMargins left="0.75" right="0.75" top="1.71" bottom="1" header="0.5" footer="0.5"/>
  <pageSetup paperSize="9" orientation="portrait" r:id="rId1"/>
  <headerFooter alignWithMargins="0">
    <oddHeader>&amp;C&amp;"Arial,Félkövér"&amp;11
VÉSZTŐ VÁROS ÖNKORMÁNYZATA ÁLTAL NYÚJTOTT KEDVEZMÉNYEK
2017 ÉV&amp;R13. melléklet a ....../20....(.......) önkormányzati rendelethez
adatok E Ft-ban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1"/>
  </sheetPr>
  <dimension ref="A1:J53"/>
  <sheetViews>
    <sheetView view="pageLayout" zoomScaleNormal="100" workbookViewId="0">
      <selection activeCell="G49" sqref="G49"/>
    </sheetView>
  </sheetViews>
  <sheetFormatPr defaultRowHeight="15" x14ac:dyDescent="0.25"/>
  <cols>
    <col min="1" max="1" width="4.7109375" style="47" customWidth="1"/>
    <col min="2" max="2" width="34.85546875" style="140" customWidth="1"/>
    <col min="3" max="3" width="6.140625" style="47" customWidth="1"/>
    <col min="4" max="6" width="10.42578125" style="48" customWidth="1"/>
    <col min="7" max="7" width="10" style="48" customWidth="1"/>
    <col min="8" max="8" width="9.140625" style="47"/>
    <col min="9" max="9" width="34" style="47" customWidth="1"/>
    <col min="10" max="10" width="11.7109375" style="47" customWidth="1"/>
    <col min="11" max="16384" width="9.140625" style="47"/>
  </cols>
  <sheetData>
    <row r="1" spans="1:10" ht="30" x14ac:dyDescent="0.25">
      <c r="A1" s="161"/>
      <c r="B1" s="162"/>
      <c r="C1" s="163" t="s">
        <v>190</v>
      </c>
      <c r="D1" s="164" t="s">
        <v>165</v>
      </c>
      <c r="E1" s="164" t="s">
        <v>140</v>
      </c>
      <c r="F1" s="164" t="s">
        <v>166</v>
      </c>
      <c r="G1" s="163" t="s">
        <v>191</v>
      </c>
    </row>
    <row r="2" spans="1:10" x14ac:dyDescent="0.25">
      <c r="A2" s="165" t="s">
        <v>0</v>
      </c>
      <c r="B2" s="166"/>
      <c r="C2" s="166"/>
      <c r="D2" s="167"/>
      <c r="E2" s="167"/>
      <c r="F2" s="167"/>
      <c r="G2" s="161"/>
      <c r="J2" s="67"/>
    </row>
    <row r="3" spans="1:10" x14ac:dyDescent="0.25">
      <c r="A3" s="168" t="s">
        <v>195</v>
      </c>
      <c r="B3" s="169" t="s">
        <v>59</v>
      </c>
      <c r="C3" s="170" t="s">
        <v>148</v>
      </c>
      <c r="D3" s="171">
        <f>'9 melléklet'!C3</f>
        <v>0</v>
      </c>
      <c r="E3" s="171">
        <f>(D3*1.05)</f>
        <v>0</v>
      </c>
      <c r="F3" s="171">
        <f>(E3*1.05)</f>
        <v>0</v>
      </c>
      <c r="G3" s="161">
        <f>F3*1.05</f>
        <v>0</v>
      </c>
      <c r="J3" s="60"/>
    </row>
    <row r="4" spans="1:10" x14ac:dyDescent="0.25">
      <c r="A4" s="168" t="s">
        <v>196</v>
      </c>
      <c r="B4" s="169" t="s">
        <v>1</v>
      </c>
      <c r="C4" s="170" t="s">
        <v>150</v>
      </c>
      <c r="D4" s="171">
        <f>'9 melléklet'!C4</f>
        <v>0</v>
      </c>
      <c r="E4" s="171">
        <f t="shared" ref="E4:E14" si="0">(D4*1.05)</f>
        <v>0</v>
      </c>
      <c r="F4" s="171">
        <f t="shared" ref="F4:F14" si="1">(E4*1.05)</f>
        <v>0</v>
      </c>
      <c r="G4" s="161">
        <f t="shared" ref="G4:G30" si="2">F4*1.05</f>
        <v>0</v>
      </c>
      <c r="J4" s="60"/>
    </row>
    <row r="5" spans="1:10" ht="23.25" customHeight="1" x14ac:dyDescent="0.25">
      <c r="A5" s="168" t="s">
        <v>197</v>
      </c>
      <c r="B5" s="169" t="s">
        <v>74</v>
      </c>
      <c r="C5" s="170" t="s">
        <v>187</v>
      </c>
      <c r="D5" s="171">
        <f>'9 melléklet'!C5</f>
        <v>0</v>
      </c>
      <c r="E5" s="171">
        <f t="shared" si="0"/>
        <v>0</v>
      </c>
      <c r="F5" s="171">
        <f t="shared" si="1"/>
        <v>0</v>
      </c>
      <c r="G5" s="161">
        <f t="shared" si="2"/>
        <v>0</v>
      </c>
      <c r="J5" s="60"/>
    </row>
    <row r="6" spans="1:10" ht="24" x14ac:dyDescent="0.25">
      <c r="A6" s="168" t="s">
        <v>198</v>
      </c>
      <c r="B6" s="169" t="s">
        <v>72</v>
      </c>
      <c r="C6" s="170" t="s">
        <v>188</v>
      </c>
      <c r="D6" s="171">
        <f>'9 melléklet'!C6</f>
        <v>0</v>
      </c>
      <c r="E6" s="171">
        <f t="shared" si="0"/>
        <v>0</v>
      </c>
      <c r="F6" s="171">
        <f t="shared" si="1"/>
        <v>0</v>
      </c>
      <c r="G6" s="161">
        <f t="shared" si="2"/>
        <v>0</v>
      </c>
      <c r="J6" s="60"/>
    </row>
    <row r="7" spans="1:10" x14ac:dyDescent="0.25">
      <c r="A7" s="168" t="s">
        <v>132</v>
      </c>
      <c r="B7" s="169" t="s">
        <v>66</v>
      </c>
      <c r="C7" s="170" t="s">
        <v>155</v>
      </c>
      <c r="D7" s="171">
        <f>'9 melléklet'!C18</f>
        <v>0</v>
      </c>
      <c r="E7" s="171">
        <f t="shared" si="0"/>
        <v>0</v>
      </c>
      <c r="F7" s="171">
        <f t="shared" si="1"/>
        <v>0</v>
      </c>
      <c r="G7" s="161">
        <f t="shared" si="2"/>
        <v>0</v>
      </c>
      <c r="J7" s="60"/>
    </row>
    <row r="8" spans="1:10" ht="24" x14ac:dyDescent="0.25">
      <c r="A8" s="168" t="s">
        <v>199</v>
      </c>
      <c r="B8" s="169" t="s">
        <v>75</v>
      </c>
      <c r="C8" s="170" t="s">
        <v>156</v>
      </c>
      <c r="D8" s="171">
        <f>'9 melléklet'!C19</f>
        <v>90100</v>
      </c>
      <c r="E8" s="171">
        <f t="shared" si="0"/>
        <v>94605</v>
      </c>
      <c r="F8" s="171">
        <f t="shared" si="1"/>
        <v>99335.25</v>
      </c>
      <c r="G8" s="161">
        <f t="shared" si="2"/>
        <v>104302.01250000001</v>
      </c>
      <c r="J8" s="60"/>
    </row>
    <row r="9" spans="1:10" ht="24" x14ac:dyDescent="0.25">
      <c r="A9" s="168" t="s">
        <v>200</v>
      </c>
      <c r="B9" s="169" t="s">
        <v>73</v>
      </c>
      <c r="C9" s="170" t="s">
        <v>153</v>
      </c>
      <c r="D9" s="171">
        <f>'9 melléklet'!C20</f>
        <v>554331</v>
      </c>
      <c r="E9" s="171">
        <f t="shared" si="0"/>
        <v>582047.55000000005</v>
      </c>
      <c r="F9" s="171">
        <f t="shared" si="1"/>
        <v>611149.92750000011</v>
      </c>
      <c r="G9" s="161">
        <f t="shared" si="2"/>
        <v>641707.42387500009</v>
      </c>
      <c r="J9" s="60"/>
    </row>
    <row r="10" spans="1:10" x14ac:dyDescent="0.25">
      <c r="A10" s="168" t="s">
        <v>201</v>
      </c>
      <c r="B10" s="169" t="s">
        <v>80</v>
      </c>
      <c r="C10" s="170" t="s">
        <v>184</v>
      </c>
      <c r="D10" s="171">
        <f>'9 melléklet'!C16+'9 melléklet'!C29</f>
        <v>-644431</v>
      </c>
      <c r="E10" s="171">
        <f t="shared" si="0"/>
        <v>-676652.55</v>
      </c>
      <c r="F10" s="171">
        <f t="shared" si="1"/>
        <v>-710485.17750000011</v>
      </c>
      <c r="G10" s="161">
        <f t="shared" si="2"/>
        <v>-746009.43637500016</v>
      </c>
      <c r="J10" s="60"/>
    </row>
    <row r="11" spans="1:10" x14ac:dyDescent="0.25">
      <c r="A11" s="168" t="s">
        <v>202</v>
      </c>
      <c r="B11" s="169" t="s">
        <v>81</v>
      </c>
      <c r="C11" s="170" t="s">
        <v>185</v>
      </c>
      <c r="D11" s="171">
        <v>0</v>
      </c>
      <c r="E11" s="171">
        <f t="shared" si="0"/>
        <v>0</v>
      </c>
      <c r="F11" s="171">
        <f t="shared" si="1"/>
        <v>0</v>
      </c>
      <c r="G11" s="161">
        <f t="shared" si="2"/>
        <v>0</v>
      </c>
      <c r="J11" s="60"/>
    </row>
    <row r="12" spans="1:10" x14ac:dyDescent="0.25">
      <c r="A12" s="168" t="s">
        <v>203</v>
      </c>
      <c r="B12" s="169" t="s">
        <v>76</v>
      </c>
      <c r="C12" s="170" t="s">
        <v>167</v>
      </c>
      <c r="D12" s="171">
        <v>0</v>
      </c>
      <c r="E12" s="171">
        <f t="shared" si="0"/>
        <v>0</v>
      </c>
      <c r="F12" s="171">
        <f t="shared" si="1"/>
        <v>0</v>
      </c>
      <c r="G12" s="161">
        <f t="shared" si="2"/>
        <v>0</v>
      </c>
      <c r="J12" s="60"/>
    </row>
    <row r="13" spans="1:10" x14ac:dyDescent="0.25">
      <c r="A13" s="168" t="s">
        <v>204</v>
      </c>
      <c r="B13" s="169" t="s">
        <v>78</v>
      </c>
      <c r="C13" s="170" t="s">
        <v>168</v>
      </c>
      <c r="D13" s="171">
        <v>0</v>
      </c>
      <c r="E13" s="171">
        <f t="shared" si="0"/>
        <v>0</v>
      </c>
      <c r="F13" s="171">
        <f t="shared" si="1"/>
        <v>0</v>
      </c>
      <c r="G13" s="161">
        <f t="shared" si="2"/>
        <v>0</v>
      </c>
      <c r="J13" s="60"/>
    </row>
    <row r="14" spans="1:10" ht="24" x14ac:dyDescent="0.25">
      <c r="A14" s="168" t="s">
        <v>205</v>
      </c>
      <c r="B14" s="169" t="s">
        <v>189</v>
      </c>
      <c r="C14" s="170" t="s">
        <v>169</v>
      </c>
      <c r="D14" s="171"/>
      <c r="E14" s="171">
        <f t="shared" si="0"/>
        <v>0</v>
      </c>
      <c r="F14" s="171">
        <f t="shared" si="1"/>
        <v>0</v>
      </c>
      <c r="G14" s="161">
        <f t="shared" si="2"/>
        <v>0</v>
      </c>
      <c r="J14" s="60"/>
    </row>
    <row r="15" spans="1:10" x14ac:dyDescent="0.25">
      <c r="A15" s="168"/>
      <c r="B15" s="172" t="s">
        <v>4</v>
      </c>
      <c r="C15" s="173"/>
      <c r="D15" s="174">
        <f>SUM(D3:D14)</f>
        <v>0</v>
      </c>
      <c r="E15" s="174">
        <f>SUM(E3:E14)</f>
        <v>0</v>
      </c>
      <c r="F15" s="174">
        <f>SUM(F3:F14)</f>
        <v>0</v>
      </c>
      <c r="G15" s="175">
        <f t="shared" si="2"/>
        <v>0</v>
      </c>
      <c r="J15" s="65"/>
    </row>
    <row r="16" spans="1:10" x14ac:dyDescent="0.25">
      <c r="A16" s="168"/>
      <c r="B16" s="162"/>
      <c r="C16" s="161"/>
      <c r="D16" s="161"/>
      <c r="E16" s="161"/>
      <c r="F16" s="161"/>
      <c r="G16" s="161"/>
    </row>
    <row r="17" spans="1:7" x14ac:dyDescent="0.25">
      <c r="A17" s="168"/>
      <c r="B17" s="166"/>
      <c r="C17" s="166"/>
      <c r="D17" s="161"/>
      <c r="E17" s="161"/>
      <c r="F17" s="161"/>
      <c r="G17" s="161"/>
    </row>
    <row r="18" spans="1:7" x14ac:dyDescent="0.25">
      <c r="A18" s="168" t="s">
        <v>206</v>
      </c>
      <c r="B18" s="176" t="s">
        <v>2</v>
      </c>
      <c r="C18" s="170" t="s">
        <v>174</v>
      </c>
      <c r="D18" s="161">
        <f>'9 melléklet'!C8</f>
        <v>0</v>
      </c>
      <c r="E18" s="161">
        <f t="shared" ref="E18:E28" si="3">(D18*1.05)</f>
        <v>0</v>
      </c>
      <c r="F18" s="161">
        <f t="shared" ref="F18:F28" si="4">(E18*1.05)</f>
        <v>0</v>
      </c>
      <c r="G18" s="161">
        <f t="shared" si="2"/>
        <v>0</v>
      </c>
    </row>
    <row r="19" spans="1:7" ht="24.75" x14ac:dyDescent="0.25">
      <c r="A19" s="168" t="s">
        <v>207</v>
      </c>
      <c r="B19" s="170" t="s">
        <v>60</v>
      </c>
      <c r="C19" s="170" t="s">
        <v>175</v>
      </c>
      <c r="D19" s="161">
        <f>'9 melléklet'!C9</f>
        <v>0</v>
      </c>
      <c r="E19" s="161">
        <f t="shared" si="3"/>
        <v>0</v>
      </c>
      <c r="F19" s="161">
        <f t="shared" si="4"/>
        <v>0</v>
      </c>
      <c r="G19" s="161">
        <f t="shared" si="2"/>
        <v>0</v>
      </c>
    </row>
    <row r="20" spans="1:7" x14ac:dyDescent="0.25">
      <c r="A20" s="168" t="s">
        <v>208</v>
      </c>
      <c r="B20" s="176" t="s">
        <v>3</v>
      </c>
      <c r="C20" s="170" t="s">
        <v>177</v>
      </c>
      <c r="D20" s="161">
        <f>'9 melléklet'!C10</f>
        <v>0</v>
      </c>
      <c r="E20" s="161">
        <f t="shared" si="3"/>
        <v>0</v>
      </c>
      <c r="F20" s="161">
        <f t="shared" si="4"/>
        <v>0</v>
      </c>
      <c r="G20" s="161">
        <f t="shared" si="2"/>
        <v>0</v>
      </c>
    </row>
    <row r="21" spans="1:7" x14ac:dyDescent="0.25">
      <c r="A21" s="168" t="s">
        <v>209</v>
      </c>
      <c r="B21" s="176" t="s">
        <v>54</v>
      </c>
      <c r="C21" s="170" t="s">
        <v>178</v>
      </c>
      <c r="D21" s="161">
        <f>'9 melléklet'!C11</f>
        <v>0</v>
      </c>
      <c r="E21" s="161">
        <f t="shared" si="3"/>
        <v>0</v>
      </c>
      <c r="F21" s="161">
        <f t="shared" si="4"/>
        <v>0</v>
      </c>
      <c r="G21" s="161">
        <f t="shared" si="2"/>
        <v>0</v>
      </c>
    </row>
    <row r="22" spans="1:7" x14ac:dyDescent="0.25">
      <c r="A22" s="168" t="s">
        <v>210</v>
      </c>
      <c r="B22" s="176" t="s">
        <v>61</v>
      </c>
      <c r="C22" s="170" t="s">
        <v>179</v>
      </c>
      <c r="D22" s="161">
        <f>'9 melléklet'!C12</f>
        <v>0</v>
      </c>
      <c r="E22" s="161">
        <f t="shared" si="3"/>
        <v>0</v>
      </c>
      <c r="F22" s="161">
        <f t="shared" si="4"/>
        <v>0</v>
      </c>
      <c r="G22" s="161">
        <f t="shared" si="2"/>
        <v>0</v>
      </c>
    </row>
    <row r="23" spans="1:7" x14ac:dyDescent="0.25">
      <c r="A23" s="168" t="s">
        <v>211</v>
      </c>
      <c r="B23" s="176" t="s">
        <v>67</v>
      </c>
      <c r="C23" s="170" t="s">
        <v>181</v>
      </c>
      <c r="D23" s="161">
        <f>'9 melléklet'!C22</f>
        <v>0</v>
      </c>
      <c r="E23" s="161">
        <f t="shared" si="3"/>
        <v>0</v>
      </c>
      <c r="F23" s="161">
        <f t="shared" si="4"/>
        <v>0</v>
      </c>
      <c r="G23" s="161">
        <f t="shared" si="2"/>
        <v>0</v>
      </c>
    </row>
    <row r="24" spans="1:7" x14ac:dyDescent="0.25">
      <c r="A24" s="168" t="s">
        <v>212</v>
      </c>
      <c r="B24" s="176" t="s">
        <v>68</v>
      </c>
      <c r="C24" s="170" t="s">
        <v>182</v>
      </c>
      <c r="D24" s="161">
        <f>'9 melléklet'!C23</f>
        <v>0</v>
      </c>
      <c r="E24" s="161">
        <f t="shared" si="3"/>
        <v>0</v>
      </c>
      <c r="F24" s="161">
        <f t="shared" si="4"/>
        <v>0</v>
      </c>
      <c r="G24" s="161">
        <f t="shared" si="2"/>
        <v>0</v>
      </c>
    </row>
    <row r="25" spans="1:7" x14ac:dyDescent="0.25">
      <c r="A25" s="168" t="s">
        <v>213</v>
      </c>
      <c r="B25" s="176" t="s">
        <v>94</v>
      </c>
      <c r="C25" s="170" t="s">
        <v>183</v>
      </c>
      <c r="D25" s="161">
        <f>'9 melléklet'!C24</f>
        <v>0</v>
      </c>
      <c r="E25" s="161">
        <f t="shared" si="3"/>
        <v>0</v>
      </c>
      <c r="F25" s="161">
        <f t="shared" si="4"/>
        <v>0</v>
      </c>
      <c r="G25" s="161">
        <f t="shared" si="2"/>
        <v>0</v>
      </c>
    </row>
    <row r="26" spans="1:7" x14ac:dyDescent="0.25">
      <c r="A26" s="168" t="s">
        <v>214</v>
      </c>
      <c r="B26" s="176" t="s">
        <v>77</v>
      </c>
      <c r="C26" s="177" t="s">
        <v>170</v>
      </c>
      <c r="D26" s="161"/>
      <c r="E26" s="161"/>
      <c r="F26" s="161"/>
      <c r="G26" s="161"/>
    </row>
    <row r="27" spans="1:7" x14ac:dyDescent="0.25">
      <c r="A27" s="168" t="s">
        <v>215</v>
      </c>
      <c r="B27" s="176" t="s">
        <v>79</v>
      </c>
      <c r="C27" s="177" t="s">
        <v>171</v>
      </c>
      <c r="D27" s="161">
        <v>0</v>
      </c>
      <c r="E27" s="161">
        <f t="shared" si="3"/>
        <v>0</v>
      </c>
      <c r="F27" s="161">
        <f t="shared" si="4"/>
        <v>0</v>
      </c>
      <c r="G27" s="161">
        <f t="shared" si="2"/>
        <v>0</v>
      </c>
    </row>
    <row r="28" spans="1:7" x14ac:dyDescent="0.25">
      <c r="A28" s="168" t="s">
        <v>216</v>
      </c>
      <c r="B28" s="178" t="s">
        <v>103</v>
      </c>
      <c r="C28" s="161" t="s">
        <v>180</v>
      </c>
      <c r="D28" s="161">
        <f>'9 melléklet'!C13+'9 melléklet'!C25</f>
        <v>0</v>
      </c>
      <c r="E28" s="161">
        <f t="shared" si="3"/>
        <v>0</v>
      </c>
      <c r="F28" s="161">
        <f t="shared" si="4"/>
        <v>0</v>
      </c>
      <c r="G28" s="161">
        <f t="shared" si="2"/>
        <v>0</v>
      </c>
    </row>
    <row r="29" spans="1:7" x14ac:dyDescent="0.25">
      <c r="A29" s="168" t="s">
        <v>217</v>
      </c>
      <c r="B29" s="179" t="s">
        <v>186</v>
      </c>
      <c r="C29" s="180" t="s">
        <v>173</v>
      </c>
      <c r="D29" s="161">
        <f>'9 melléklet'!C26</f>
        <v>0</v>
      </c>
      <c r="E29" s="161">
        <f>(D29*1.05)</f>
        <v>0</v>
      </c>
      <c r="F29" s="161">
        <f t="shared" ref="F29" si="5">(E29*1.05)</f>
        <v>0</v>
      </c>
      <c r="G29" s="161">
        <f t="shared" ref="G29" si="6">F29*1.05</f>
        <v>0</v>
      </c>
    </row>
    <row r="30" spans="1:7" x14ac:dyDescent="0.25">
      <c r="A30" s="168"/>
      <c r="B30" s="172" t="s">
        <v>5</v>
      </c>
      <c r="C30" s="173"/>
      <c r="D30" s="175">
        <f>SUM(D18:D29)</f>
        <v>0</v>
      </c>
      <c r="E30" s="175">
        <f>SUM(E18:E29)</f>
        <v>0</v>
      </c>
      <c r="F30" s="175">
        <f>SUM(F18:F29)</f>
        <v>0</v>
      </c>
      <c r="G30" s="175">
        <f t="shared" si="2"/>
        <v>0</v>
      </c>
    </row>
    <row r="31" spans="1:7" x14ac:dyDescent="0.25">
      <c r="A31" s="161"/>
      <c r="B31" s="162"/>
      <c r="C31" s="161"/>
      <c r="D31" s="161"/>
      <c r="E31" s="161"/>
      <c r="F31" s="161"/>
      <c r="G31" s="161"/>
    </row>
    <row r="37" spans="2:3" x14ac:dyDescent="0.25">
      <c r="B37" s="137"/>
      <c r="C37" s="133"/>
    </row>
    <row r="38" spans="2:3" x14ac:dyDescent="0.25">
      <c r="B38" s="137"/>
      <c r="C38" s="133"/>
    </row>
    <row r="39" spans="2:3" x14ac:dyDescent="0.25">
      <c r="B39" s="137"/>
      <c r="C39" s="133"/>
    </row>
    <row r="40" spans="2:3" x14ac:dyDescent="0.25">
      <c r="B40" s="137"/>
      <c r="C40" s="133"/>
    </row>
    <row r="41" spans="2:3" x14ac:dyDescent="0.25">
      <c r="B41" s="137"/>
      <c r="C41" s="133"/>
    </row>
    <row r="42" spans="2:3" x14ac:dyDescent="0.25">
      <c r="B42" s="137"/>
      <c r="C42" s="134"/>
    </row>
    <row r="43" spans="2:3" x14ac:dyDescent="0.25">
      <c r="B43" s="138"/>
      <c r="C43" s="135"/>
    </row>
    <row r="44" spans="2:3" x14ac:dyDescent="0.25">
      <c r="B44" s="137"/>
      <c r="C44" s="133"/>
    </row>
    <row r="45" spans="2:3" x14ac:dyDescent="0.25">
      <c r="B45" s="137"/>
      <c r="C45" s="133"/>
    </row>
    <row r="46" spans="2:3" x14ac:dyDescent="0.25">
      <c r="B46" s="137"/>
      <c r="C46" s="133"/>
    </row>
    <row r="47" spans="2:3" x14ac:dyDescent="0.25">
      <c r="B47" s="137"/>
      <c r="C47" s="133"/>
    </row>
    <row r="48" spans="2:3" x14ac:dyDescent="0.25">
      <c r="B48" s="137"/>
      <c r="C48" s="133"/>
    </row>
    <row r="49" spans="2:3" x14ac:dyDescent="0.25">
      <c r="B49" s="138"/>
      <c r="C49" s="133"/>
    </row>
    <row r="50" spans="2:3" x14ac:dyDescent="0.25">
      <c r="B50" s="137"/>
      <c r="C50" s="94"/>
    </row>
    <row r="51" spans="2:3" x14ac:dyDescent="0.25">
      <c r="B51" s="137"/>
      <c r="C51" s="133"/>
    </row>
    <row r="52" spans="2:3" x14ac:dyDescent="0.25">
      <c r="B52" s="137"/>
      <c r="C52" s="133"/>
    </row>
    <row r="53" spans="2:3" x14ac:dyDescent="0.25">
      <c r="B53" s="137"/>
      <c r="C53" s="136"/>
    </row>
  </sheetData>
  <phoneticPr fontId="17" type="noConversion"/>
  <printOptions gridLines="1"/>
  <pageMargins left="0.75" right="0.75" top="1.56" bottom="1" header="0.73" footer="0.5"/>
  <pageSetup paperSize="9" orientation="portrait" r:id="rId1"/>
  <headerFooter alignWithMargins="0">
    <oddHeader>&amp;C&amp;"Arial,Félkövér"&amp;11
VÉSZTŐ VÁROS ÖNKORMÁNYZATA
4 ÉVES PÉNZFORGALMI MÉRLEGE&amp;R14. melléklet a ......../20....(.......) önkormányzati rendelethez
Adatok E Ft-ban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1:Z35"/>
  <sheetViews>
    <sheetView view="pageLayout" zoomScale="130" zoomScaleNormal="115" zoomScalePageLayoutView="130" workbookViewId="0">
      <selection activeCell="F19" sqref="F19"/>
    </sheetView>
  </sheetViews>
  <sheetFormatPr defaultColWidth="9" defaultRowHeight="10.5" x14ac:dyDescent="0.2"/>
  <cols>
    <col min="1" max="1" width="2.85546875" style="528" customWidth="1"/>
    <col min="2" max="2" width="19.42578125" style="529" customWidth="1"/>
    <col min="3" max="3" width="4.28515625" style="529" customWidth="1"/>
    <col min="4" max="4" width="6.7109375" style="530" bestFit="1" customWidth="1"/>
    <col min="5" max="5" width="6.85546875" style="529" bestFit="1" customWidth="1"/>
    <col min="6" max="6" width="6.28515625" style="529" bestFit="1" customWidth="1"/>
    <col min="7" max="7" width="4.42578125" style="247" customWidth="1"/>
    <col min="8" max="8" width="6.5703125" style="246" customWidth="1"/>
    <col min="9" max="9" width="6.42578125" style="247" bestFit="1" customWidth="1"/>
    <col min="10" max="10" width="6.28515625" style="247" bestFit="1" customWidth="1"/>
    <col min="11" max="11" width="4.7109375" style="247" customWidth="1"/>
    <col min="12" max="12" width="6.5703125" style="246" customWidth="1"/>
    <col min="13" max="13" width="6.42578125" style="247" bestFit="1" customWidth="1"/>
    <col min="14" max="14" width="6.28515625" style="247" bestFit="1" customWidth="1"/>
    <col min="15" max="15" width="4.7109375" style="247" customWidth="1"/>
    <col min="16" max="16" width="6.5703125" style="246" customWidth="1"/>
    <col min="17" max="17" width="6.42578125" style="247" bestFit="1" customWidth="1"/>
    <col min="18" max="18" width="6.28515625" style="247" bestFit="1" customWidth="1"/>
    <col min="19" max="19" width="4.85546875" style="247" customWidth="1"/>
    <col min="20" max="20" width="6.5703125" style="247" customWidth="1"/>
    <col min="21" max="21" width="6.42578125" style="247" bestFit="1" customWidth="1"/>
    <col min="22" max="22" width="6.28515625" style="247" bestFit="1" customWidth="1"/>
    <col min="23" max="23" width="5.140625" style="247" customWidth="1"/>
    <col min="24" max="16384" width="9" style="245"/>
  </cols>
  <sheetData>
    <row r="1" spans="1:26" s="73" customFormat="1" ht="12.75" x14ac:dyDescent="0.2">
      <c r="A1" s="713" t="s">
        <v>413</v>
      </c>
      <c r="B1" s="714"/>
      <c r="C1" s="714"/>
      <c r="D1" s="714"/>
      <c r="E1" s="714"/>
      <c r="F1" s="714"/>
      <c r="G1" s="714"/>
      <c r="H1" s="714"/>
      <c r="I1" s="714"/>
      <c r="J1" s="714"/>
      <c r="K1" s="714"/>
      <c r="L1" s="714"/>
      <c r="M1" s="714"/>
      <c r="N1" s="714"/>
      <c r="O1" s="714"/>
      <c r="P1" s="714"/>
      <c r="Q1" s="714"/>
      <c r="R1" s="714"/>
      <c r="S1" s="714"/>
      <c r="T1" s="714"/>
      <c r="U1" s="714"/>
      <c r="V1" s="714"/>
      <c r="W1" s="714"/>
    </row>
    <row r="2" spans="1:26" s="73" customFormat="1" ht="12" x14ac:dyDescent="0.2">
      <c r="A2" s="715"/>
      <c r="B2" s="716"/>
      <c r="C2" s="716"/>
      <c r="D2" s="716"/>
      <c r="E2" s="716"/>
      <c r="F2" s="716"/>
      <c r="G2" s="716"/>
      <c r="H2" s="716"/>
      <c r="I2" s="716"/>
      <c r="J2" s="716"/>
      <c r="K2" s="716"/>
      <c r="L2" s="716"/>
      <c r="M2" s="716"/>
      <c r="N2" s="716"/>
      <c r="O2" s="716"/>
      <c r="P2" s="716"/>
      <c r="Q2" s="716"/>
      <c r="R2" s="716"/>
      <c r="S2" s="716"/>
      <c r="T2" s="716"/>
      <c r="U2" s="716"/>
      <c r="V2" s="675"/>
      <c r="W2" s="676"/>
    </row>
    <row r="3" spans="1:26" s="73" customFormat="1" ht="12.75" x14ac:dyDescent="0.2">
      <c r="A3" s="713" t="s">
        <v>414</v>
      </c>
      <c r="B3" s="714"/>
      <c r="C3" s="714"/>
      <c r="D3" s="714"/>
      <c r="E3" s="714"/>
      <c r="F3" s="714"/>
      <c r="G3" s="714"/>
      <c r="H3" s="714"/>
      <c r="I3" s="714"/>
      <c r="J3" s="714"/>
      <c r="K3" s="714"/>
      <c r="L3" s="714"/>
      <c r="M3" s="714"/>
      <c r="N3" s="714"/>
      <c r="O3" s="714"/>
      <c r="P3" s="714"/>
      <c r="Q3" s="714"/>
      <c r="R3" s="714"/>
      <c r="S3" s="714"/>
      <c r="T3" s="714"/>
      <c r="U3" s="714"/>
      <c r="V3" s="714"/>
      <c r="W3" s="714"/>
    </row>
    <row r="4" spans="1:26" s="73" customFormat="1" ht="12" x14ac:dyDescent="0.2">
      <c r="A4" s="709"/>
      <c r="B4" s="710"/>
      <c r="C4" s="710"/>
      <c r="D4" s="710"/>
      <c r="E4" s="710"/>
      <c r="F4" s="710"/>
      <c r="G4" s="710"/>
      <c r="H4" s="710"/>
      <c r="I4" s="710"/>
      <c r="J4" s="710"/>
      <c r="K4" s="710"/>
      <c r="L4" s="711"/>
      <c r="M4" s="501"/>
      <c r="N4" s="501"/>
      <c r="O4" s="501"/>
      <c r="P4" s="501"/>
      <c r="Q4" s="501"/>
      <c r="R4" s="501"/>
      <c r="S4" s="501"/>
      <c r="T4" s="501"/>
      <c r="U4" s="501"/>
      <c r="V4" s="501"/>
      <c r="W4" s="501"/>
    </row>
    <row r="5" spans="1:26" s="73" customFormat="1" ht="16.5" x14ac:dyDescent="0.25">
      <c r="A5" s="707" t="s">
        <v>445</v>
      </c>
      <c r="B5" s="708"/>
      <c r="C5" s="708"/>
      <c r="D5" s="708"/>
      <c r="E5" s="708"/>
      <c r="F5" s="708"/>
      <c r="G5" s="708"/>
      <c r="H5" s="708"/>
      <c r="I5" s="708"/>
      <c r="J5" s="708"/>
      <c r="K5" s="708"/>
      <c r="L5" s="708"/>
      <c r="M5" s="708"/>
      <c r="N5" s="708"/>
      <c r="O5" s="708"/>
      <c r="P5" s="708"/>
      <c r="Q5" s="708"/>
      <c r="R5" s="708"/>
      <c r="S5" s="708"/>
      <c r="T5" s="708"/>
      <c r="U5" s="708"/>
      <c r="V5" s="708"/>
      <c r="W5" s="708"/>
    </row>
    <row r="6" spans="1:26" s="73" customFormat="1" ht="12" x14ac:dyDescent="0.2">
      <c r="A6" s="709"/>
      <c r="B6" s="710"/>
      <c r="C6" s="710"/>
      <c r="D6" s="710"/>
      <c r="E6" s="710"/>
      <c r="F6" s="710"/>
      <c r="G6" s="710"/>
      <c r="H6" s="710"/>
      <c r="I6" s="710"/>
      <c r="J6" s="710"/>
      <c r="K6" s="710"/>
      <c r="L6" s="711"/>
      <c r="M6" s="501"/>
      <c r="N6" s="501"/>
      <c r="O6" s="501"/>
      <c r="P6" s="501"/>
      <c r="Q6" s="501"/>
      <c r="R6" s="501"/>
      <c r="S6" s="501"/>
      <c r="T6" s="501"/>
      <c r="U6" s="501"/>
      <c r="V6" s="501"/>
      <c r="W6" s="501"/>
    </row>
    <row r="7" spans="1:26" s="73" customFormat="1" ht="13.5" thickBot="1" x14ac:dyDescent="0.25">
      <c r="A7" s="712" t="s">
        <v>405</v>
      </c>
      <c r="B7" s="712"/>
      <c r="C7" s="712"/>
      <c r="D7" s="712"/>
      <c r="E7" s="712"/>
      <c r="F7" s="712"/>
      <c r="G7" s="712"/>
      <c r="H7" s="712"/>
      <c r="I7" s="712"/>
      <c r="J7" s="712"/>
      <c r="K7" s="712"/>
      <c r="L7" s="712"/>
      <c r="M7" s="712"/>
      <c r="N7" s="712"/>
      <c r="O7" s="712"/>
      <c r="P7" s="712"/>
      <c r="Q7" s="712"/>
      <c r="R7" s="712"/>
      <c r="S7" s="712"/>
      <c r="T7" s="712"/>
      <c r="U7" s="712"/>
      <c r="V7" s="712"/>
      <c r="W7" s="712"/>
    </row>
    <row r="8" spans="1:26" s="244" customFormat="1" ht="34.5" customHeight="1" thickBot="1" x14ac:dyDescent="0.25">
      <c r="A8" s="502"/>
      <c r="B8" s="503"/>
      <c r="C8" s="725" t="s">
        <v>144</v>
      </c>
      <c r="D8" s="728" t="s">
        <v>415</v>
      </c>
      <c r="E8" s="729"/>
      <c r="F8" s="730"/>
      <c r="G8" s="730"/>
      <c r="H8" s="734" t="s">
        <v>416</v>
      </c>
      <c r="I8" s="729"/>
      <c r="J8" s="730"/>
      <c r="K8" s="735"/>
      <c r="L8" s="728" t="s">
        <v>417</v>
      </c>
      <c r="M8" s="729"/>
      <c r="N8" s="730"/>
      <c r="O8" s="730"/>
      <c r="P8" s="734" t="s">
        <v>418</v>
      </c>
      <c r="Q8" s="729"/>
      <c r="R8" s="730"/>
      <c r="S8" s="735"/>
      <c r="T8" s="717" t="s">
        <v>10</v>
      </c>
      <c r="U8" s="718"/>
      <c r="V8" s="719"/>
      <c r="W8" s="720"/>
    </row>
    <row r="9" spans="1:26" s="244" customFormat="1" ht="11.25" thickBot="1" x14ac:dyDescent="0.25">
      <c r="A9" s="504" t="s">
        <v>42</v>
      </c>
      <c r="B9" s="505" t="s">
        <v>6</v>
      </c>
      <c r="C9" s="726"/>
      <c r="D9" s="731"/>
      <c r="E9" s="732"/>
      <c r="F9" s="733"/>
      <c r="G9" s="733"/>
      <c r="H9" s="736"/>
      <c r="I9" s="732"/>
      <c r="J9" s="733"/>
      <c r="K9" s="737"/>
      <c r="L9" s="731"/>
      <c r="M9" s="732"/>
      <c r="N9" s="733"/>
      <c r="O9" s="733"/>
      <c r="P9" s="736"/>
      <c r="Q9" s="732"/>
      <c r="R9" s="733"/>
      <c r="S9" s="737"/>
      <c r="T9" s="721"/>
      <c r="U9" s="722"/>
      <c r="V9" s="723"/>
      <c r="W9" s="724"/>
    </row>
    <row r="10" spans="1:26" ht="21" customHeight="1" thickBot="1" x14ac:dyDescent="0.25">
      <c r="A10" s="506" t="s">
        <v>11</v>
      </c>
      <c r="B10" s="507" t="s">
        <v>57</v>
      </c>
      <c r="C10" s="727"/>
      <c r="D10" s="639" t="s">
        <v>293</v>
      </c>
      <c r="E10" s="640" t="s">
        <v>318</v>
      </c>
      <c r="F10" s="641" t="s">
        <v>399</v>
      </c>
      <c r="G10" s="642" t="s">
        <v>400</v>
      </c>
      <c r="H10" s="639" t="s">
        <v>293</v>
      </c>
      <c r="I10" s="640" t="s">
        <v>318</v>
      </c>
      <c r="J10" s="641" t="s">
        <v>399</v>
      </c>
      <c r="K10" s="642" t="s">
        <v>400</v>
      </c>
      <c r="L10" s="639" t="s">
        <v>293</v>
      </c>
      <c r="M10" s="640" t="s">
        <v>318</v>
      </c>
      <c r="N10" s="641" t="s">
        <v>399</v>
      </c>
      <c r="O10" s="642" t="s">
        <v>400</v>
      </c>
      <c r="P10" s="639" t="s">
        <v>293</v>
      </c>
      <c r="Q10" s="640" t="s">
        <v>318</v>
      </c>
      <c r="R10" s="641" t="s">
        <v>399</v>
      </c>
      <c r="S10" s="642" t="s">
        <v>400</v>
      </c>
      <c r="T10" s="434" t="s">
        <v>293</v>
      </c>
      <c r="U10" s="435" t="s">
        <v>318</v>
      </c>
      <c r="V10" s="436" t="s">
        <v>399</v>
      </c>
      <c r="W10" s="437" t="s">
        <v>400</v>
      </c>
      <c r="X10" s="508"/>
    </row>
    <row r="11" spans="1:26" ht="21" x14ac:dyDescent="0.2">
      <c r="A11" s="506">
        <v>1</v>
      </c>
      <c r="B11" s="507" t="s">
        <v>145</v>
      </c>
      <c r="C11" s="507" t="s">
        <v>146</v>
      </c>
      <c r="D11" s="509">
        <f>534861000+19470000</f>
        <v>554331000</v>
      </c>
      <c r="E11" s="510">
        <v>561730860</v>
      </c>
      <c r="F11" s="636">
        <v>321282991</v>
      </c>
      <c r="G11" s="670">
        <f>F11/E11</f>
        <v>0.57195182582633963</v>
      </c>
      <c r="H11" s="513"/>
      <c r="I11" s="510"/>
      <c r="J11" s="636"/>
      <c r="K11" s="657" t="e">
        <f>J11/I11</f>
        <v>#DIV/0!</v>
      </c>
      <c r="L11" s="513"/>
      <c r="M11" s="510"/>
      <c r="N11" s="681"/>
      <c r="O11" s="671" t="e">
        <f>N11/M11</f>
        <v>#DIV/0!</v>
      </c>
      <c r="P11" s="643"/>
      <c r="Q11" s="644"/>
      <c r="R11" s="645">
        <v>673272</v>
      </c>
      <c r="S11" s="670" t="e">
        <f>R11/Q11</f>
        <v>#DIV/0!</v>
      </c>
      <c r="T11" s="514">
        <f>D11+L11+H11+P11</f>
        <v>554331000</v>
      </c>
      <c r="U11" s="515">
        <f>E11+M11+I11+Q11</f>
        <v>561730860</v>
      </c>
      <c r="V11" s="638">
        <f t="shared" ref="U11:V15" si="0">F11+N11+J11+R11</f>
        <v>321956263</v>
      </c>
      <c r="W11" s="660">
        <f>V11/U11</f>
        <v>0.57315039269873835</v>
      </c>
    </row>
    <row r="12" spans="1:26" ht="21" x14ac:dyDescent="0.2">
      <c r="A12" s="506"/>
      <c r="B12" s="507" t="s">
        <v>147</v>
      </c>
      <c r="C12" s="507"/>
      <c r="D12" s="509"/>
      <c r="E12" s="510"/>
      <c r="F12" s="636"/>
      <c r="G12" s="657" t="e">
        <f t="shared" ref="G12:G34" si="1">F12/E12</f>
        <v>#DIV/0!</v>
      </c>
      <c r="H12" s="513"/>
      <c r="I12" s="510"/>
      <c r="J12" s="636"/>
      <c r="K12" s="657" t="e">
        <f>J12/I12</f>
        <v>#DIV/0!</v>
      </c>
      <c r="L12" s="513"/>
      <c r="M12" s="510"/>
      <c r="N12" s="636"/>
      <c r="O12" s="671" t="e">
        <f t="shared" ref="O12:O34" si="2">N12/M12</f>
        <v>#DIV/0!</v>
      </c>
      <c r="P12" s="512"/>
      <c r="Q12" s="510"/>
      <c r="R12" s="636"/>
      <c r="S12" s="657" t="e">
        <f t="shared" ref="S12:S34" si="3">R12/Q12</f>
        <v>#DIV/0!</v>
      </c>
      <c r="T12" s="514">
        <f t="shared" ref="T12:T15" si="4">D12+L12+H12+P12</f>
        <v>0</v>
      </c>
      <c r="U12" s="516">
        <f t="shared" si="0"/>
        <v>0</v>
      </c>
      <c r="V12" s="638">
        <f t="shared" si="0"/>
        <v>0</v>
      </c>
      <c r="W12" s="660" t="e">
        <f t="shared" ref="W12:W34" si="5">V12/U12</f>
        <v>#DIV/0!</v>
      </c>
      <c r="Z12" s="246"/>
    </row>
    <row r="13" spans="1:26" x14ac:dyDescent="0.2">
      <c r="A13" s="506">
        <v>2</v>
      </c>
      <c r="B13" s="507" t="s">
        <v>59</v>
      </c>
      <c r="C13" s="507" t="s">
        <v>148</v>
      </c>
      <c r="D13" s="509">
        <v>90100000</v>
      </c>
      <c r="E13" s="510">
        <v>90190000</v>
      </c>
      <c r="F13" s="636">
        <v>35037108</v>
      </c>
      <c r="G13" s="657">
        <f t="shared" si="1"/>
        <v>0.3884810732897217</v>
      </c>
      <c r="H13" s="513"/>
      <c r="I13" s="510"/>
      <c r="J13" s="636"/>
      <c r="K13" s="657" t="e">
        <f t="shared" ref="K13:K34" si="6">J13/I13</f>
        <v>#DIV/0!</v>
      </c>
      <c r="L13" s="513"/>
      <c r="M13" s="510"/>
      <c r="N13" s="636"/>
      <c r="O13" s="671" t="e">
        <f t="shared" si="2"/>
        <v>#DIV/0!</v>
      </c>
      <c r="P13" s="512"/>
      <c r="Q13" s="510"/>
      <c r="R13" s="636"/>
      <c r="S13" s="657" t="e">
        <f t="shared" si="3"/>
        <v>#DIV/0!</v>
      </c>
      <c r="T13" s="514">
        <f t="shared" si="4"/>
        <v>90100000</v>
      </c>
      <c r="U13" s="515">
        <f t="shared" si="0"/>
        <v>90190000</v>
      </c>
      <c r="V13" s="638">
        <f t="shared" si="0"/>
        <v>35037108</v>
      </c>
      <c r="W13" s="660">
        <f t="shared" si="5"/>
        <v>0.3884810732897217</v>
      </c>
    </row>
    <row r="14" spans="1:26" x14ac:dyDescent="0.2">
      <c r="A14" s="506">
        <v>3</v>
      </c>
      <c r="B14" s="507" t="s">
        <v>149</v>
      </c>
      <c r="C14" s="507" t="s">
        <v>150</v>
      </c>
      <c r="D14" s="509">
        <v>49500000</v>
      </c>
      <c r="E14" s="510">
        <v>49450140</v>
      </c>
      <c r="F14" s="636">
        <v>14495573</v>
      </c>
      <c r="G14" s="657">
        <f t="shared" si="1"/>
        <v>0.29313512560328442</v>
      </c>
      <c r="H14" s="513">
        <v>233000</v>
      </c>
      <c r="I14" s="509">
        <v>233000</v>
      </c>
      <c r="J14" s="637">
        <v>40102</v>
      </c>
      <c r="K14" s="657">
        <f t="shared" si="6"/>
        <v>0.17211158798283263</v>
      </c>
      <c r="L14" s="513">
        <v>320000</v>
      </c>
      <c r="M14" s="510">
        <v>320000</v>
      </c>
      <c r="N14" s="636">
        <v>154329</v>
      </c>
      <c r="O14" s="671">
        <f t="shared" si="2"/>
        <v>0.482278125</v>
      </c>
      <c r="P14" s="512">
        <v>63599000</v>
      </c>
      <c r="Q14" s="510">
        <v>63599000</v>
      </c>
      <c r="R14" s="636">
        <v>33578566</v>
      </c>
      <c r="S14" s="657">
        <f t="shared" si="3"/>
        <v>0.52797317567886293</v>
      </c>
      <c r="T14" s="514">
        <f t="shared" si="4"/>
        <v>113652000</v>
      </c>
      <c r="U14" s="516">
        <f t="shared" si="0"/>
        <v>113602140</v>
      </c>
      <c r="V14" s="638">
        <f t="shared" si="0"/>
        <v>48268570</v>
      </c>
      <c r="W14" s="660">
        <f t="shared" si="5"/>
        <v>0.42489137968703761</v>
      </c>
    </row>
    <row r="15" spans="1:26" s="243" customFormat="1" ht="21" x14ac:dyDescent="0.2">
      <c r="A15" s="506">
        <v>4</v>
      </c>
      <c r="B15" s="507" t="s">
        <v>151</v>
      </c>
      <c r="C15" s="507" t="s">
        <v>152</v>
      </c>
      <c r="D15" s="509"/>
      <c r="E15" s="510"/>
      <c r="F15" s="681">
        <v>2557000</v>
      </c>
      <c r="G15" s="657" t="e">
        <f t="shared" si="1"/>
        <v>#DIV/0!</v>
      </c>
      <c r="H15" s="513"/>
      <c r="I15" s="509"/>
      <c r="J15" s="637"/>
      <c r="K15" s="657" t="e">
        <f t="shared" si="6"/>
        <v>#DIV/0!</v>
      </c>
      <c r="L15" s="513"/>
      <c r="M15" s="510"/>
      <c r="N15" s="636"/>
      <c r="O15" s="671" t="e">
        <f t="shared" si="2"/>
        <v>#DIV/0!</v>
      </c>
      <c r="P15" s="512"/>
      <c r="Q15" s="510"/>
      <c r="R15" s="636"/>
      <c r="S15" s="657" t="e">
        <f t="shared" si="3"/>
        <v>#DIV/0!</v>
      </c>
      <c r="T15" s="514">
        <f t="shared" si="4"/>
        <v>0</v>
      </c>
      <c r="U15" s="515">
        <f t="shared" si="0"/>
        <v>0</v>
      </c>
      <c r="V15" s="638">
        <f t="shared" si="0"/>
        <v>2557000</v>
      </c>
      <c r="W15" s="660" t="e">
        <f t="shared" si="5"/>
        <v>#DIV/0!</v>
      </c>
    </row>
    <row r="16" spans="1:26" x14ac:dyDescent="0.2">
      <c r="A16" s="506"/>
      <c r="B16" s="517" t="s">
        <v>63</v>
      </c>
      <c r="C16" s="517"/>
      <c r="D16" s="518">
        <f>SUM(D11:D15)</f>
        <v>693931000</v>
      </c>
      <c r="E16" s="666">
        <f t="shared" ref="E16:F16" si="7">SUM(E11:E15)</f>
        <v>701371000</v>
      </c>
      <c r="F16" s="667">
        <f t="shared" si="7"/>
        <v>373372672</v>
      </c>
      <c r="G16" s="658">
        <f t="shared" si="1"/>
        <v>0.53234689201578056</v>
      </c>
      <c r="H16" s="518">
        <f>SUM(H11:H15)</f>
        <v>233000</v>
      </c>
      <c r="I16" s="666">
        <f t="shared" ref="I16" si="8">SUM(I11:I15)</f>
        <v>233000</v>
      </c>
      <c r="J16" s="667">
        <f t="shared" ref="J16" si="9">SUM(J11:J15)</f>
        <v>40102</v>
      </c>
      <c r="K16" s="658">
        <f t="shared" si="6"/>
        <v>0.17211158798283263</v>
      </c>
      <c r="L16" s="518">
        <f>SUM(L11:L15)</f>
        <v>320000</v>
      </c>
      <c r="M16" s="666">
        <f t="shared" ref="M16" si="10">SUM(M11:M15)</f>
        <v>320000</v>
      </c>
      <c r="N16" s="667">
        <f t="shared" ref="N16" si="11">SUM(N11:N15)</f>
        <v>154329</v>
      </c>
      <c r="O16" s="672">
        <f t="shared" si="2"/>
        <v>0.482278125</v>
      </c>
      <c r="P16" s="427">
        <f>SUM(P11:P15)</f>
        <v>63599000</v>
      </c>
      <c r="Q16" s="666">
        <f t="shared" ref="Q16" si="12">SUM(Q11:Q15)</f>
        <v>63599000</v>
      </c>
      <c r="R16" s="667">
        <f t="shared" ref="R16" si="13">SUM(R11:R15)</f>
        <v>34251838</v>
      </c>
      <c r="S16" s="658">
        <f t="shared" si="3"/>
        <v>0.53855937986446323</v>
      </c>
      <c r="T16" s="520">
        <f>T11+T12+T13+T14+T15</f>
        <v>758083000</v>
      </c>
      <c r="U16" s="669">
        <f t="shared" ref="U16:U23" si="14">E16+I16+M16+Q16</f>
        <v>765523000</v>
      </c>
      <c r="V16" s="649">
        <f t="shared" ref="V16:V23" si="15">F16+J16+N16+R16</f>
        <v>407818941</v>
      </c>
      <c r="W16" s="660">
        <f t="shared" si="5"/>
        <v>0.53273244696762867</v>
      </c>
    </row>
    <row r="17" spans="1:23" ht="21" x14ac:dyDescent="0.2">
      <c r="A17" s="506" t="s">
        <v>52</v>
      </c>
      <c r="B17" s="507" t="s">
        <v>64</v>
      </c>
      <c r="C17" s="507"/>
      <c r="D17" s="509"/>
      <c r="E17" s="510"/>
      <c r="F17" s="636"/>
      <c r="G17" s="657" t="e">
        <f t="shared" si="1"/>
        <v>#DIV/0!</v>
      </c>
      <c r="H17" s="513"/>
      <c r="I17" s="510"/>
      <c r="J17" s="636"/>
      <c r="K17" s="657" t="e">
        <f t="shared" si="6"/>
        <v>#DIV/0!</v>
      </c>
      <c r="L17" s="513"/>
      <c r="M17" s="510"/>
      <c r="N17" s="636"/>
      <c r="O17" s="671" t="e">
        <f t="shared" si="2"/>
        <v>#DIV/0!</v>
      </c>
      <c r="P17" s="512"/>
      <c r="Q17" s="510"/>
      <c r="R17" s="636"/>
      <c r="S17" s="657" t="e">
        <f t="shared" si="3"/>
        <v>#DIV/0!</v>
      </c>
      <c r="T17" s="514"/>
      <c r="U17" s="515">
        <f t="shared" si="14"/>
        <v>0</v>
      </c>
      <c r="V17" s="638">
        <f t="shared" si="15"/>
        <v>0</v>
      </c>
      <c r="W17" s="660" t="e">
        <f t="shared" si="5"/>
        <v>#DIV/0!</v>
      </c>
    </row>
    <row r="18" spans="1:23" ht="21" x14ac:dyDescent="0.2">
      <c r="A18" s="506">
        <v>5</v>
      </c>
      <c r="B18" s="507" t="s">
        <v>73</v>
      </c>
      <c r="C18" s="507" t="s">
        <v>153</v>
      </c>
      <c r="D18" s="509">
        <v>0</v>
      </c>
      <c r="E18" s="510">
        <v>112833301</v>
      </c>
      <c r="F18" s="636">
        <v>132339033</v>
      </c>
      <c r="G18" s="657">
        <f t="shared" si="1"/>
        <v>1.1728721204389829</v>
      </c>
      <c r="H18" s="513"/>
      <c r="I18" s="510"/>
      <c r="J18" s="636"/>
      <c r="K18" s="657" t="e">
        <f t="shared" si="6"/>
        <v>#DIV/0!</v>
      </c>
      <c r="L18" s="513"/>
      <c r="M18" s="510"/>
      <c r="N18" s="636"/>
      <c r="O18" s="671" t="e">
        <f t="shared" si="2"/>
        <v>#DIV/0!</v>
      </c>
      <c r="P18" s="512"/>
      <c r="Q18" s="510"/>
      <c r="R18" s="636"/>
      <c r="S18" s="657" t="e">
        <f t="shared" si="3"/>
        <v>#DIV/0!</v>
      </c>
      <c r="T18" s="514">
        <f>D18+L18+H18+P18</f>
        <v>0</v>
      </c>
      <c r="U18" s="515">
        <f>E18+M18+I18+Q18</f>
        <v>112833301</v>
      </c>
      <c r="V18" s="638">
        <f t="shared" ref="V18:V20" si="16">F18+N18+J18+R18</f>
        <v>132339033</v>
      </c>
      <c r="W18" s="660">
        <f t="shared" si="5"/>
        <v>1.1728721204389829</v>
      </c>
    </row>
    <row r="19" spans="1:23" x14ac:dyDescent="0.2">
      <c r="A19" s="506">
        <v>6</v>
      </c>
      <c r="B19" s="507" t="s">
        <v>154</v>
      </c>
      <c r="C19" s="507" t="s">
        <v>155</v>
      </c>
      <c r="D19" s="509"/>
      <c r="E19" s="510"/>
      <c r="F19" s="681">
        <v>1100000</v>
      </c>
      <c r="G19" s="657" t="e">
        <f t="shared" si="1"/>
        <v>#DIV/0!</v>
      </c>
      <c r="H19" s="513"/>
      <c r="I19" s="510"/>
      <c r="J19" s="636"/>
      <c r="K19" s="657" t="e">
        <f t="shared" si="6"/>
        <v>#DIV/0!</v>
      </c>
      <c r="L19" s="513"/>
      <c r="M19" s="510"/>
      <c r="N19" s="636"/>
      <c r="O19" s="671" t="e">
        <f t="shared" si="2"/>
        <v>#DIV/0!</v>
      </c>
      <c r="P19" s="512"/>
      <c r="Q19" s="510"/>
      <c r="R19" s="636"/>
      <c r="S19" s="657" t="e">
        <f t="shared" si="3"/>
        <v>#DIV/0!</v>
      </c>
      <c r="T19" s="514">
        <f>D19+L19+H19+P19</f>
        <v>0</v>
      </c>
      <c r="U19" s="515">
        <f>E19+M19+I19+Q19</f>
        <v>0</v>
      </c>
      <c r="V19" s="638">
        <f t="shared" si="16"/>
        <v>1100000</v>
      </c>
      <c r="W19" s="660" t="e">
        <f t="shared" si="5"/>
        <v>#DIV/0!</v>
      </c>
    </row>
    <row r="20" spans="1:23" s="243" customFormat="1" ht="21" customHeight="1" x14ac:dyDescent="0.2">
      <c r="A20" s="506">
        <v>7</v>
      </c>
      <c r="B20" s="507" t="s">
        <v>75</v>
      </c>
      <c r="C20" s="507" t="s">
        <v>156</v>
      </c>
      <c r="D20" s="509">
        <v>10000000</v>
      </c>
      <c r="E20" s="510">
        <v>10000000</v>
      </c>
      <c r="F20" s="636">
        <v>8561485</v>
      </c>
      <c r="G20" s="657">
        <f t="shared" si="1"/>
        <v>0.85614849999999998</v>
      </c>
      <c r="H20" s="513"/>
      <c r="I20" s="510"/>
      <c r="J20" s="636"/>
      <c r="K20" s="657" t="e">
        <f t="shared" si="6"/>
        <v>#DIV/0!</v>
      </c>
      <c r="L20" s="513"/>
      <c r="M20" s="510"/>
      <c r="N20" s="636"/>
      <c r="O20" s="671" t="e">
        <f t="shared" si="2"/>
        <v>#DIV/0!</v>
      </c>
      <c r="P20" s="512"/>
      <c r="Q20" s="510"/>
      <c r="R20" s="636"/>
      <c r="S20" s="657" t="e">
        <f t="shared" si="3"/>
        <v>#DIV/0!</v>
      </c>
      <c r="T20" s="514">
        <f t="shared" ref="T20" si="17">D20+L20+H20+P20</f>
        <v>10000000</v>
      </c>
      <c r="U20" s="516">
        <f t="shared" ref="U20" si="18">E20+M20+I20+Q20</f>
        <v>10000000</v>
      </c>
      <c r="V20" s="638">
        <f t="shared" si="16"/>
        <v>8561485</v>
      </c>
      <c r="W20" s="660">
        <f t="shared" si="5"/>
        <v>0.85614849999999998</v>
      </c>
    </row>
    <row r="21" spans="1:23" x14ac:dyDescent="0.2">
      <c r="A21" s="506"/>
      <c r="B21" s="517" t="s">
        <v>71</v>
      </c>
      <c r="C21" s="517"/>
      <c r="D21" s="518">
        <f>SUM(D18:D20)</f>
        <v>10000000</v>
      </c>
      <c r="E21" s="666">
        <f t="shared" ref="E21:F21" si="19">SUM(E18:E20)</f>
        <v>122833301</v>
      </c>
      <c r="F21" s="667">
        <f t="shared" si="19"/>
        <v>142000518</v>
      </c>
      <c r="G21" s="658">
        <f t="shared" si="1"/>
        <v>1.1560425132594947</v>
      </c>
      <c r="H21" s="518">
        <f>SUM(H18:H20)</f>
        <v>0</v>
      </c>
      <c r="I21" s="666">
        <f t="shared" ref="I21" si="20">SUM(I18:I20)</f>
        <v>0</v>
      </c>
      <c r="J21" s="667">
        <f t="shared" ref="J21" si="21">SUM(J18:J20)</f>
        <v>0</v>
      </c>
      <c r="K21" s="658" t="e">
        <f t="shared" si="6"/>
        <v>#DIV/0!</v>
      </c>
      <c r="L21" s="518">
        <f>SUM(L18:L20)</f>
        <v>0</v>
      </c>
      <c r="M21" s="666">
        <f t="shared" ref="M21" si="22">SUM(M18:M20)</f>
        <v>0</v>
      </c>
      <c r="N21" s="667">
        <f t="shared" ref="N21" si="23">SUM(N18:N20)</f>
        <v>0</v>
      </c>
      <c r="O21" s="672" t="e">
        <f t="shared" si="2"/>
        <v>#DIV/0!</v>
      </c>
      <c r="P21" s="427">
        <f>SUM(P18:P20)</f>
        <v>0</v>
      </c>
      <c r="Q21" s="666">
        <f t="shared" ref="Q21" si="24">SUM(Q18:Q20)</f>
        <v>0</v>
      </c>
      <c r="R21" s="667">
        <f t="shared" ref="R21" si="25">SUM(R18:R20)</f>
        <v>0</v>
      </c>
      <c r="S21" s="658" t="e">
        <f t="shared" si="3"/>
        <v>#DIV/0!</v>
      </c>
      <c r="T21" s="668">
        <v>10000000</v>
      </c>
      <c r="U21" s="648">
        <f t="shared" si="14"/>
        <v>122833301</v>
      </c>
      <c r="V21" s="649">
        <f t="shared" si="15"/>
        <v>142000518</v>
      </c>
      <c r="W21" s="660">
        <f t="shared" si="5"/>
        <v>1.1560425132594947</v>
      </c>
    </row>
    <row r="22" spans="1:23" ht="21.75" customHeight="1" x14ac:dyDescent="0.2">
      <c r="A22" s="506" t="s">
        <v>55</v>
      </c>
      <c r="B22" s="507" t="s">
        <v>91</v>
      </c>
      <c r="C22" s="507"/>
      <c r="D22" s="509"/>
      <c r="E22" s="510"/>
      <c r="F22" s="636"/>
      <c r="G22" s="657" t="e">
        <f t="shared" si="1"/>
        <v>#DIV/0!</v>
      </c>
      <c r="H22" s="513"/>
      <c r="I22" s="510"/>
      <c r="J22" s="636"/>
      <c r="K22" s="657" t="e">
        <f t="shared" si="6"/>
        <v>#DIV/0!</v>
      </c>
      <c r="L22" s="513"/>
      <c r="M22" s="510"/>
      <c r="N22" s="636"/>
      <c r="O22" s="671" t="e">
        <f t="shared" si="2"/>
        <v>#DIV/0!</v>
      </c>
      <c r="P22" s="512"/>
      <c r="Q22" s="510"/>
      <c r="R22" s="636"/>
      <c r="S22" s="657" t="e">
        <f t="shared" si="3"/>
        <v>#DIV/0!</v>
      </c>
      <c r="T22" s="514"/>
      <c r="U22" s="516">
        <f t="shared" si="14"/>
        <v>0</v>
      </c>
      <c r="V22" s="638">
        <f t="shared" si="15"/>
        <v>0</v>
      </c>
      <c r="W22" s="660" t="e">
        <f t="shared" si="5"/>
        <v>#DIV/0!</v>
      </c>
    </row>
    <row r="23" spans="1:23" ht="21" x14ac:dyDescent="0.2">
      <c r="A23" s="506"/>
      <c r="B23" s="507" t="s">
        <v>82</v>
      </c>
      <c r="C23" s="507"/>
      <c r="D23" s="509"/>
      <c r="E23" s="510"/>
      <c r="F23" s="636"/>
      <c r="G23" s="657" t="e">
        <f t="shared" si="1"/>
        <v>#DIV/0!</v>
      </c>
      <c r="H23" s="513"/>
      <c r="I23" s="510"/>
      <c r="J23" s="636"/>
      <c r="K23" s="657" t="e">
        <f t="shared" si="6"/>
        <v>#DIV/0!</v>
      </c>
      <c r="L23" s="513"/>
      <c r="M23" s="510"/>
      <c r="N23" s="636"/>
      <c r="O23" s="671" t="e">
        <f t="shared" si="2"/>
        <v>#DIV/0!</v>
      </c>
      <c r="P23" s="512"/>
      <c r="Q23" s="510"/>
      <c r="R23" s="636"/>
      <c r="S23" s="657" t="e">
        <f t="shared" si="3"/>
        <v>#DIV/0!</v>
      </c>
      <c r="T23" s="514"/>
      <c r="U23" s="515">
        <f t="shared" si="14"/>
        <v>0</v>
      </c>
      <c r="V23" s="638">
        <f t="shared" si="15"/>
        <v>0</v>
      </c>
      <c r="W23" s="660" t="e">
        <f t="shared" si="5"/>
        <v>#DIV/0!</v>
      </c>
    </row>
    <row r="24" spans="1:23" ht="21" x14ac:dyDescent="0.2">
      <c r="A24" s="506">
        <v>8</v>
      </c>
      <c r="B24" s="507" t="s">
        <v>80</v>
      </c>
      <c r="C24" s="521" t="s">
        <v>184</v>
      </c>
      <c r="D24" s="509">
        <v>51667000</v>
      </c>
      <c r="E24" s="510">
        <v>51667000</v>
      </c>
      <c r="F24" s="636"/>
      <c r="G24" s="657">
        <f t="shared" si="1"/>
        <v>0</v>
      </c>
      <c r="H24" s="513">
        <v>8253000</v>
      </c>
      <c r="I24" s="510">
        <v>8253000</v>
      </c>
      <c r="J24" s="636"/>
      <c r="K24" s="657">
        <f t="shared" si="6"/>
        <v>0</v>
      </c>
      <c r="L24" s="513">
        <v>63000</v>
      </c>
      <c r="M24" s="510">
        <v>63000</v>
      </c>
      <c r="N24" s="636"/>
      <c r="O24" s="671">
        <f t="shared" si="2"/>
        <v>0</v>
      </c>
      <c r="P24" s="512">
        <v>173000</v>
      </c>
      <c r="Q24" s="510">
        <v>173000</v>
      </c>
      <c r="R24" s="636"/>
      <c r="S24" s="657">
        <f t="shared" si="3"/>
        <v>0</v>
      </c>
      <c r="T24" s="514">
        <f>D24+L24+H24+P24</f>
        <v>60156000</v>
      </c>
      <c r="U24" s="515">
        <f>E24+M24+I24+Q24</f>
        <v>60156000</v>
      </c>
      <c r="V24" s="638">
        <f t="shared" ref="V24:V32" si="26">F24+N24+J24+R24</f>
        <v>0</v>
      </c>
      <c r="W24" s="660">
        <f t="shared" si="5"/>
        <v>0</v>
      </c>
    </row>
    <row r="25" spans="1:23" ht="21" x14ac:dyDescent="0.2">
      <c r="A25" s="506">
        <v>9</v>
      </c>
      <c r="B25" s="507" t="s">
        <v>81</v>
      </c>
      <c r="C25" s="521" t="s">
        <v>185</v>
      </c>
      <c r="D25" s="509"/>
      <c r="E25" s="510"/>
      <c r="F25" s="636"/>
      <c r="G25" s="657" t="e">
        <f t="shared" si="1"/>
        <v>#DIV/0!</v>
      </c>
      <c r="H25" s="513"/>
      <c r="I25" s="510"/>
      <c r="J25" s="636"/>
      <c r="K25" s="657" t="e">
        <f t="shared" si="6"/>
        <v>#DIV/0!</v>
      </c>
      <c r="L25" s="513"/>
      <c r="M25" s="510"/>
      <c r="N25" s="636"/>
      <c r="O25" s="671" t="e">
        <f t="shared" si="2"/>
        <v>#DIV/0!</v>
      </c>
      <c r="P25" s="512"/>
      <c r="Q25" s="510"/>
      <c r="R25" s="636"/>
      <c r="S25" s="657" t="e">
        <f t="shared" si="3"/>
        <v>#DIV/0!</v>
      </c>
      <c r="T25" s="514">
        <f t="shared" ref="T25" si="27">D25+L25+H25+P25</f>
        <v>0</v>
      </c>
      <c r="U25" s="516">
        <f t="shared" ref="U25" si="28">E25+M25+I25+Q25</f>
        <v>0</v>
      </c>
      <c r="V25" s="638">
        <f t="shared" si="26"/>
        <v>0</v>
      </c>
      <c r="W25" s="660" t="e">
        <f t="shared" si="5"/>
        <v>#DIV/0!</v>
      </c>
    </row>
    <row r="26" spans="1:23" ht="21" x14ac:dyDescent="0.2">
      <c r="A26" s="506"/>
      <c r="B26" s="507" t="s">
        <v>83</v>
      </c>
      <c r="C26" s="521"/>
      <c r="D26" s="509"/>
      <c r="E26" s="510"/>
      <c r="F26" s="636"/>
      <c r="G26" s="657" t="e">
        <f t="shared" si="1"/>
        <v>#DIV/0!</v>
      </c>
      <c r="H26" s="513"/>
      <c r="I26" s="510"/>
      <c r="J26" s="636"/>
      <c r="K26" s="657" t="e">
        <f t="shared" si="6"/>
        <v>#DIV/0!</v>
      </c>
      <c r="L26" s="513"/>
      <c r="M26" s="510"/>
      <c r="N26" s="636"/>
      <c r="O26" s="671" t="e">
        <f t="shared" si="2"/>
        <v>#DIV/0!</v>
      </c>
      <c r="P26" s="512"/>
      <c r="Q26" s="510"/>
      <c r="R26" s="636"/>
      <c r="S26" s="657" t="e">
        <f t="shared" si="3"/>
        <v>#DIV/0!</v>
      </c>
      <c r="T26" s="514">
        <f>D26+L26+H26+P26</f>
        <v>0</v>
      </c>
      <c r="U26" s="515">
        <f>E26+M26+I26+Q26</f>
        <v>0</v>
      </c>
      <c r="V26" s="638">
        <f t="shared" si="26"/>
        <v>0</v>
      </c>
      <c r="W26" s="660" t="e">
        <f t="shared" si="5"/>
        <v>#DIV/0!</v>
      </c>
    </row>
    <row r="27" spans="1:23" ht="21" x14ac:dyDescent="0.2">
      <c r="A27" s="506">
        <v>10</v>
      </c>
      <c r="B27" s="507" t="s">
        <v>80</v>
      </c>
      <c r="C27" s="521" t="s">
        <v>157</v>
      </c>
      <c r="D27" s="509"/>
      <c r="E27" s="510"/>
      <c r="F27" s="636"/>
      <c r="G27" s="657" t="e">
        <f t="shared" si="1"/>
        <v>#DIV/0!</v>
      </c>
      <c r="H27" s="513"/>
      <c r="I27" s="510"/>
      <c r="J27" s="636"/>
      <c r="K27" s="657" t="e">
        <f t="shared" si="6"/>
        <v>#DIV/0!</v>
      </c>
      <c r="L27" s="513"/>
      <c r="M27" s="510"/>
      <c r="N27" s="636"/>
      <c r="O27" s="671" t="e">
        <f t="shared" si="2"/>
        <v>#DIV/0!</v>
      </c>
      <c r="P27" s="512"/>
      <c r="Q27" s="510"/>
      <c r="R27" s="636"/>
      <c r="S27" s="657" t="e">
        <f t="shared" si="3"/>
        <v>#DIV/0!</v>
      </c>
      <c r="T27" s="514">
        <f t="shared" ref="T27" si="29">D27+L27+H27+P27</f>
        <v>0</v>
      </c>
      <c r="U27" s="516">
        <f t="shared" ref="U27" si="30">E27+M27+I27+Q27</f>
        <v>0</v>
      </c>
      <c r="V27" s="638">
        <f t="shared" si="26"/>
        <v>0</v>
      </c>
      <c r="W27" s="660" t="e">
        <f t="shared" si="5"/>
        <v>#DIV/0!</v>
      </c>
    </row>
    <row r="28" spans="1:23" ht="21" x14ac:dyDescent="0.2">
      <c r="A28" s="506">
        <v>11</v>
      </c>
      <c r="B28" s="507" t="s">
        <v>81</v>
      </c>
      <c r="C28" s="521" t="s">
        <v>157</v>
      </c>
      <c r="D28" s="509"/>
      <c r="E28" s="510"/>
      <c r="F28" s="636"/>
      <c r="G28" s="657" t="e">
        <f t="shared" si="1"/>
        <v>#DIV/0!</v>
      </c>
      <c r="H28" s="513"/>
      <c r="I28" s="510"/>
      <c r="J28" s="636"/>
      <c r="K28" s="657" t="e">
        <f t="shared" si="6"/>
        <v>#DIV/0!</v>
      </c>
      <c r="L28" s="513"/>
      <c r="M28" s="510"/>
      <c r="N28" s="636"/>
      <c r="O28" s="671" t="e">
        <f t="shared" si="2"/>
        <v>#DIV/0!</v>
      </c>
      <c r="P28" s="512"/>
      <c r="Q28" s="510"/>
      <c r="R28" s="636"/>
      <c r="S28" s="657" t="e">
        <f t="shared" si="3"/>
        <v>#DIV/0!</v>
      </c>
      <c r="T28" s="514">
        <f>D28+L28+H28+P28</f>
        <v>0</v>
      </c>
      <c r="U28" s="515">
        <f>E28+M28+I28+Q28</f>
        <v>0</v>
      </c>
      <c r="V28" s="638">
        <f t="shared" si="26"/>
        <v>0</v>
      </c>
      <c r="W28" s="660" t="e">
        <f t="shared" si="5"/>
        <v>#DIV/0!</v>
      </c>
    </row>
    <row r="29" spans="1:23" ht="21" x14ac:dyDescent="0.2">
      <c r="A29" s="506"/>
      <c r="B29" s="507" t="s">
        <v>84</v>
      </c>
      <c r="C29" s="521"/>
      <c r="D29" s="509"/>
      <c r="E29" s="510"/>
      <c r="F29" s="636"/>
      <c r="G29" s="657" t="e">
        <f t="shared" si="1"/>
        <v>#DIV/0!</v>
      </c>
      <c r="H29" s="513"/>
      <c r="I29" s="510"/>
      <c r="J29" s="636"/>
      <c r="K29" s="657" t="e">
        <f t="shared" si="6"/>
        <v>#DIV/0!</v>
      </c>
      <c r="L29" s="513"/>
      <c r="M29" s="510"/>
      <c r="N29" s="636"/>
      <c r="O29" s="671" t="e">
        <f t="shared" si="2"/>
        <v>#DIV/0!</v>
      </c>
      <c r="P29" s="512"/>
      <c r="Q29" s="510"/>
      <c r="R29" s="636"/>
      <c r="S29" s="657" t="e">
        <f t="shared" si="3"/>
        <v>#DIV/0!</v>
      </c>
      <c r="T29" s="514">
        <f t="shared" ref="T29" si="31">D29+L29+H29+P29</f>
        <v>0</v>
      </c>
      <c r="U29" s="516">
        <f t="shared" ref="U29" si="32">E29+M29+I29+Q29</f>
        <v>0</v>
      </c>
      <c r="V29" s="638">
        <f t="shared" si="26"/>
        <v>0</v>
      </c>
      <c r="W29" s="660" t="e">
        <f t="shared" si="5"/>
        <v>#DIV/0!</v>
      </c>
    </row>
    <row r="30" spans="1:23" x14ac:dyDescent="0.2">
      <c r="A30" s="506">
        <v>12</v>
      </c>
      <c r="B30" s="507" t="s">
        <v>158</v>
      </c>
      <c r="C30" s="521" t="s">
        <v>167</v>
      </c>
      <c r="D30" s="509"/>
      <c r="E30" s="510"/>
      <c r="F30" s="636"/>
      <c r="G30" s="657" t="e">
        <f t="shared" si="1"/>
        <v>#DIV/0!</v>
      </c>
      <c r="H30" s="513"/>
      <c r="I30" s="510"/>
      <c r="J30" s="636"/>
      <c r="K30" s="657" t="e">
        <f t="shared" si="6"/>
        <v>#DIV/0!</v>
      </c>
      <c r="L30" s="513"/>
      <c r="M30" s="510"/>
      <c r="N30" s="636"/>
      <c r="O30" s="671" t="e">
        <f t="shared" si="2"/>
        <v>#DIV/0!</v>
      </c>
      <c r="P30" s="512"/>
      <c r="Q30" s="510"/>
      <c r="R30" s="636"/>
      <c r="S30" s="657" t="e">
        <f t="shared" si="3"/>
        <v>#DIV/0!</v>
      </c>
      <c r="T30" s="514">
        <f>D30+L30+H30+P30</f>
        <v>0</v>
      </c>
      <c r="U30" s="515">
        <f>E30+M30+I30+Q30</f>
        <v>0</v>
      </c>
      <c r="V30" s="638">
        <f t="shared" si="26"/>
        <v>0</v>
      </c>
      <c r="W30" s="660" t="e">
        <f t="shared" si="5"/>
        <v>#DIV/0!</v>
      </c>
    </row>
    <row r="31" spans="1:23" s="243" customFormat="1" x14ac:dyDescent="0.2">
      <c r="A31" s="506">
        <v>13</v>
      </c>
      <c r="B31" s="507" t="s">
        <v>78</v>
      </c>
      <c r="C31" s="521" t="s">
        <v>168</v>
      </c>
      <c r="D31" s="509"/>
      <c r="E31" s="510"/>
      <c r="F31" s="636"/>
      <c r="G31" s="657" t="e">
        <f t="shared" si="1"/>
        <v>#DIV/0!</v>
      </c>
      <c r="H31" s="513"/>
      <c r="I31" s="510"/>
      <c r="J31" s="636"/>
      <c r="K31" s="657" t="e">
        <f t="shared" si="6"/>
        <v>#DIV/0!</v>
      </c>
      <c r="L31" s="513"/>
      <c r="M31" s="510"/>
      <c r="N31" s="636"/>
      <c r="O31" s="671" t="e">
        <f t="shared" si="2"/>
        <v>#DIV/0!</v>
      </c>
      <c r="P31" s="512"/>
      <c r="Q31" s="510"/>
      <c r="R31" s="636"/>
      <c r="S31" s="657" t="e">
        <f t="shared" si="3"/>
        <v>#DIV/0!</v>
      </c>
      <c r="T31" s="514">
        <f>D31+L31+H31+P31</f>
        <v>0</v>
      </c>
      <c r="U31" s="515">
        <f>E31+M31+I31+Q31</f>
        <v>0</v>
      </c>
      <c r="V31" s="638">
        <f t="shared" si="26"/>
        <v>0</v>
      </c>
      <c r="W31" s="660" t="e">
        <f t="shared" si="5"/>
        <v>#DIV/0!</v>
      </c>
    </row>
    <row r="32" spans="1:23" s="243" customFormat="1" ht="21" x14ac:dyDescent="0.2">
      <c r="A32" s="506">
        <v>14</v>
      </c>
      <c r="B32" s="507" t="s">
        <v>159</v>
      </c>
      <c r="C32" s="522" t="s">
        <v>169</v>
      </c>
      <c r="D32" s="509"/>
      <c r="E32" s="510"/>
      <c r="F32" s="636"/>
      <c r="G32" s="657" t="e">
        <f t="shared" si="1"/>
        <v>#DIV/0!</v>
      </c>
      <c r="H32" s="513"/>
      <c r="I32" s="510"/>
      <c r="J32" s="636"/>
      <c r="K32" s="657" t="e">
        <f t="shared" si="6"/>
        <v>#DIV/0!</v>
      </c>
      <c r="L32" s="513"/>
      <c r="M32" s="510"/>
      <c r="N32" s="636"/>
      <c r="O32" s="671" t="e">
        <f t="shared" si="2"/>
        <v>#DIV/0!</v>
      </c>
      <c r="P32" s="512"/>
      <c r="Q32" s="510"/>
      <c r="R32" s="636"/>
      <c r="S32" s="657" t="e">
        <f t="shared" si="3"/>
        <v>#DIV/0!</v>
      </c>
      <c r="T32" s="514">
        <f t="shared" ref="T32" si="33">D32+L32+H32+P32</f>
        <v>0</v>
      </c>
      <c r="U32" s="516">
        <f t="shared" ref="U32" si="34">E32+M32+I32+Q32</f>
        <v>0</v>
      </c>
      <c r="V32" s="638">
        <f t="shared" si="26"/>
        <v>0</v>
      </c>
      <c r="W32" s="660" t="e">
        <f t="shared" si="5"/>
        <v>#DIV/0!</v>
      </c>
    </row>
    <row r="33" spans="1:23" s="243" customFormat="1" ht="21" x14ac:dyDescent="0.2">
      <c r="A33" s="506"/>
      <c r="B33" s="517" t="s">
        <v>51</v>
      </c>
      <c r="C33" s="517"/>
      <c r="D33" s="518">
        <f>SUM(D24:D32)</f>
        <v>51667000</v>
      </c>
      <c r="E33" s="666">
        <f t="shared" ref="E33:F33" si="35">SUM(E24:E32)</f>
        <v>51667000</v>
      </c>
      <c r="F33" s="667">
        <f t="shared" si="35"/>
        <v>0</v>
      </c>
      <c r="G33" s="658">
        <f t="shared" si="1"/>
        <v>0</v>
      </c>
      <c r="H33" s="518">
        <f>SUM(H24:H32)</f>
        <v>8253000</v>
      </c>
      <c r="I33" s="666">
        <f t="shared" ref="I33" si="36">SUM(I24:I32)</f>
        <v>8253000</v>
      </c>
      <c r="J33" s="667">
        <v>0</v>
      </c>
      <c r="K33" s="658">
        <f t="shared" si="6"/>
        <v>0</v>
      </c>
      <c r="L33" s="518">
        <f>SUM(L24:L32)</f>
        <v>63000</v>
      </c>
      <c r="M33" s="666">
        <f t="shared" ref="M33" si="37">SUM(M24:M32)</f>
        <v>63000</v>
      </c>
      <c r="N33" s="667">
        <f t="shared" ref="N33" si="38">SUM(N24:N32)</f>
        <v>0</v>
      </c>
      <c r="O33" s="672">
        <f t="shared" si="2"/>
        <v>0</v>
      </c>
      <c r="P33" s="427">
        <f>SUM(P24:P32)</f>
        <v>173000</v>
      </c>
      <c r="Q33" s="666">
        <f t="shared" ref="Q33" si="39">SUM(Q24:Q32)</f>
        <v>173000</v>
      </c>
      <c r="R33" s="667">
        <f t="shared" ref="R33" si="40">SUM(R24:R32)</f>
        <v>0</v>
      </c>
      <c r="S33" s="658">
        <f t="shared" si="3"/>
        <v>0</v>
      </c>
      <c r="T33" s="520">
        <f>SUM(T24:T32)</f>
        <v>60156000</v>
      </c>
      <c r="U33" s="648">
        <f t="shared" ref="U33" si="41">SUM(U24:U32)</f>
        <v>60156000</v>
      </c>
      <c r="V33" s="649">
        <f t="shared" ref="V33" si="42">SUM(V24:V32)</f>
        <v>0</v>
      </c>
      <c r="W33" s="660">
        <f t="shared" si="5"/>
        <v>0</v>
      </c>
    </row>
    <row r="34" spans="1:23" ht="21.75" thickBot="1" x14ac:dyDescent="0.25">
      <c r="A34" s="523"/>
      <c r="B34" s="524" t="s">
        <v>104</v>
      </c>
      <c r="C34" s="524"/>
      <c r="D34" s="525">
        <f>D16+D21+D33</f>
        <v>755598000</v>
      </c>
      <c r="E34" s="663">
        <f t="shared" ref="E34:F34" si="43">E16+E21+E33</f>
        <v>875871301</v>
      </c>
      <c r="F34" s="664">
        <f t="shared" si="43"/>
        <v>515373190</v>
      </c>
      <c r="G34" s="659">
        <f t="shared" si="1"/>
        <v>0.58841200689140971</v>
      </c>
      <c r="H34" s="525">
        <f>H16+H21+H33</f>
        <v>8486000</v>
      </c>
      <c r="I34" s="663">
        <f t="shared" ref="I34" si="44">I16+I21+I33</f>
        <v>8486000</v>
      </c>
      <c r="J34" s="664">
        <f t="shared" ref="J34" si="45">J16+J21+J33</f>
        <v>40102</v>
      </c>
      <c r="K34" s="659">
        <f t="shared" si="6"/>
        <v>4.7256658024982323E-3</v>
      </c>
      <c r="L34" s="525">
        <f>L16+L21+L33</f>
        <v>383000</v>
      </c>
      <c r="M34" s="663">
        <f t="shared" ref="M34" si="46">M16+M21+M33</f>
        <v>383000</v>
      </c>
      <c r="N34" s="664">
        <f t="shared" ref="N34" si="47">N16+N21+N33</f>
        <v>154329</v>
      </c>
      <c r="O34" s="673">
        <f t="shared" si="2"/>
        <v>0.40294778067885118</v>
      </c>
      <c r="P34" s="429">
        <f>P16+P21+P33</f>
        <v>63772000</v>
      </c>
      <c r="Q34" s="663">
        <f t="shared" ref="Q34" si="48">Q16+Q21+Q33</f>
        <v>63772000</v>
      </c>
      <c r="R34" s="664">
        <f t="shared" ref="R34" si="49">R16+R21+R33</f>
        <v>34251838</v>
      </c>
      <c r="S34" s="659">
        <f t="shared" si="3"/>
        <v>0.53709838173493074</v>
      </c>
      <c r="T34" s="527">
        <f>T16+T21+T33</f>
        <v>828239000</v>
      </c>
      <c r="U34" s="665">
        <f t="shared" ref="U34" si="50">U16+U21+U33</f>
        <v>948512301</v>
      </c>
      <c r="V34" s="653">
        <f t="shared" ref="V34" si="51">V16+V21+V33</f>
        <v>549819459</v>
      </c>
      <c r="W34" s="660">
        <f t="shared" si="5"/>
        <v>0.57966508016852802</v>
      </c>
    </row>
    <row r="35" spans="1:23" x14ac:dyDescent="0.2">
      <c r="T35" s="531"/>
    </row>
  </sheetData>
  <mergeCells count="13">
    <mergeCell ref="T8:W9"/>
    <mergeCell ref="C8:C10"/>
    <mergeCell ref="D8:G9"/>
    <mergeCell ref="H8:K9"/>
    <mergeCell ref="L8:O9"/>
    <mergeCell ref="P8:S9"/>
    <mergeCell ref="A5:W5"/>
    <mergeCell ref="A6:L6"/>
    <mergeCell ref="A7:W7"/>
    <mergeCell ref="A1:W1"/>
    <mergeCell ref="A2:U2"/>
    <mergeCell ref="A3:W3"/>
    <mergeCell ref="A4:L4"/>
  </mergeCells>
  <phoneticPr fontId="17" type="noConversion"/>
  <conditionalFormatting sqref="H6">
    <cfRule type="cellIs" dxfId="2" priority="5" operator="equal">
      <formula>0</formula>
    </cfRule>
    <cfRule type="cellIs" priority="6" operator="equal">
      <formula>0</formula>
    </cfRule>
  </conditionalFormatting>
  <conditionalFormatting sqref="M6:N6">
    <cfRule type="cellIs" dxfId="1" priority="3" operator="equal">
      <formula>0</formula>
    </cfRule>
    <cfRule type="cellIs" priority="4" operator="equal">
      <formula>0</formula>
    </cfRule>
  </conditionalFormatting>
  <conditionalFormatting sqref="S6">
    <cfRule type="cellIs" dxfId="0" priority="1" operator="equal">
      <formula>0</formula>
    </cfRule>
    <cfRule type="cellIs" priority="2" operator="equal">
      <formula>0</formula>
    </cfRule>
  </conditionalFormatting>
  <pageMargins left="0" right="0" top="7.183908045977011E-2" bottom="0" header="0.51181102362204722" footer="0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7030A0"/>
  </sheetPr>
  <dimension ref="A1:Z45"/>
  <sheetViews>
    <sheetView zoomScale="85" zoomScaleNormal="85" zoomScalePageLayoutView="115" workbookViewId="0">
      <selection activeCell="S30" sqref="S30"/>
    </sheetView>
  </sheetViews>
  <sheetFormatPr defaultColWidth="4.28515625" defaultRowHeight="15" x14ac:dyDescent="0.25"/>
  <cols>
    <col min="1" max="1" width="4.85546875" style="68" customWidth="1"/>
    <col min="2" max="2" width="46.7109375" style="226" customWidth="1"/>
    <col min="3" max="3" width="6.85546875" style="226" customWidth="1"/>
    <col min="4" max="4" width="12.42578125" style="228" bestFit="1" customWidth="1"/>
    <col min="5" max="5" width="7.5703125" style="228" customWidth="1"/>
    <col min="6" max="6" width="7.5703125" style="230" customWidth="1"/>
    <col min="7" max="21" width="7.5703125" style="46" customWidth="1"/>
    <col min="22" max="22" width="9.7109375" style="48" customWidth="1"/>
    <col min="23" max="24" width="7.5703125" style="47" customWidth="1"/>
    <col min="25" max="25" width="4.28515625" style="47"/>
    <col min="26" max="26" width="9.7109375" style="47" bestFit="1" customWidth="1"/>
    <col min="27" max="16384" width="4.28515625" style="47"/>
  </cols>
  <sheetData>
    <row r="1" spans="1:24" s="58" customFormat="1" ht="12" customHeight="1" thickBot="1" x14ac:dyDescent="0.25">
      <c r="A1" s="111"/>
      <c r="B1" s="111"/>
      <c r="C1" s="219"/>
      <c r="D1" s="772" t="s">
        <v>7</v>
      </c>
      <c r="E1" s="772"/>
      <c r="F1" s="772"/>
      <c r="G1" s="768" t="s">
        <v>8</v>
      </c>
      <c r="H1" s="768"/>
      <c r="I1" s="768"/>
      <c r="J1" s="768" t="s">
        <v>9</v>
      </c>
      <c r="K1" s="768"/>
      <c r="L1" s="768"/>
      <c r="M1" s="768" t="s">
        <v>46</v>
      </c>
      <c r="N1" s="768"/>
      <c r="O1" s="768"/>
      <c r="P1" s="768" t="s">
        <v>53</v>
      </c>
      <c r="Q1" s="768"/>
      <c r="R1" s="768"/>
      <c r="S1" s="768" t="s">
        <v>130</v>
      </c>
      <c r="T1" s="768"/>
      <c r="U1" s="768"/>
      <c r="V1" s="768" t="s">
        <v>131</v>
      </c>
      <c r="W1" s="768"/>
      <c r="X1" s="768"/>
    </row>
    <row r="2" spans="1:24" s="222" customFormat="1" ht="100.5" customHeight="1" thickBot="1" x14ac:dyDescent="0.25">
      <c r="A2" s="223"/>
      <c r="B2" s="219"/>
      <c r="C2" s="224"/>
      <c r="D2" s="769" t="s">
        <v>87</v>
      </c>
      <c r="E2" s="770"/>
      <c r="F2" s="771"/>
      <c r="G2" s="756" t="s">
        <v>88</v>
      </c>
      <c r="H2" s="757"/>
      <c r="I2" s="758"/>
      <c r="J2" s="756" t="s">
        <v>89</v>
      </c>
      <c r="K2" s="757"/>
      <c r="L2" s="758"/>
      <c r="M2" s="756" t="s">
        <v>90</v>
      </c>
      <c r="N2" s="757"/>
      <c r="O2" s="758"/>
      <c r="P2" s="756" t="s">
        <v>93</v>
      </c>
      <c r="Q2" s="757"/>
      <c r="R2" s="758"/>
      <c r="S2" s="756" t="s">
        <v>129</v>
      </c>
      <c r="T2" s="757"/>
      <c r="U2" s="758"/>
      <c r="V2" s="759" t="s">
        <v>10</v>
      </c>
      <c r="W2" s="760"/>
      <c r="X2" s="761"/>
    </row>
    <row r="3" spans="1:24" s="222" customFormat="1" ht="100.5" customHeight="1" thickBot="1" x14ac:dyDescent="0.25">
      <c r="A3" s="211" t="s">
        <v>42</v>
      </c>
      <c r="B3" s="212" t="s">
        <v>126</v>
      </c>
      <c r="C3" s="213" t="s">
        <v>144</v>
      </c>
      <c r="D3" s="414" t="s">
        <v>161</v>
      </c>
      <c r="E3" s="415" t="s">
        <v>162</v>
      </c>
      <c r="F3" s="416" t="s">
        <v>163</v>
      </c>
      <c r="G3" s="417" t="s">
        <v>161</v>
      </c>
      <c r="H3" s="418" t="s">
        <v>162</v>
      </c>
      <c r="I3" s="419" t="s">
        <v>163</v>
      </c>
      <c r="J3" s="420" t="s">
        <v>161</v>
      </c>
      <c r="K3" s="418" t="s">
        <v>162</v>
      </c>
      <c r="L3" s="421" t="s">
        <v>163</v>
      </c>
      <c r="M3" s="417" t="s">
        <v>161</v>
      </c>
      <c r="N3" s="418" t="s">
        <v>162</v>
      </c>
      <c r="O3" s="419" t="s">
        <v>163</v>
      </c>
      <c r="P3" s="420" t="s">
        <v>161</v>
      </c>
      <c r="Q3" s="418" t="s">
        <v>162</v>
      </c>
      <c r="R3" s="421" t="s">
        <v>163</v>
      </c>
      <c r="S3" s="417" t="s">
        <v>161</v>
      </c>
      <c r="T3" s="418" t="s">
        <v>162</v>
      </c>
      <c r="U3" s="419" t="s">
        <v>163</v>
      </c>
      <c r="V3" s="420" t="s">
        <v>161</v>
      </c>
      <c r="W3" s="421" t="s">
        <v>162</v>
      </c>
      <c r="X3" s="422" t="s">
        <v>163</v>
      </c>
    </row>
    <row r="4" spans="1:24" ht="17.100000000000001" customHeight="1" x14ac:dyDescent="0.25">
      <c r="A4" s="110" t="s">
        <v>11</v>
      </c>
      <c r="B4" s="109" t="s">
        <v>57</v>
      </c>
      <c r="C4" s="109"/>
      <c r="D4" s="739"/>
      <c r="E4" s="740"/>
      <c r="F4" s="741"/>
      <c r="G4" s="742"/>
      <c r="H4" s="743"/>
      <c r="I4" s="744"/>
      <c r="J4" s="745"/>
      <c r="K4" s="743"/>
      <c r="L4" s="746"/>
      <c r="M4" s="742"/>
      <c r="N4" s="743"/>
      <c r="O4" s="744"/>
      <c r="P4" s="745"/>
      <c r="Q4" s="743"/>
      <c r="R4" s="746"/>
      <c r="S4" s="742"/>
      <c r="T4" s="743"/>
      <c r="U4" s="744"/>
      <c r="V4" s="745"/>
      <c r="W4" s="743"/>
      <c r="X4" s="744"/>
    </row>
    <row r="5" spans="1:24" ht="17.100000000000001" customHeight="1" x14ac:dyDescent="0.25">
      <c r="A5" s="110">
        <v>1</v>
      </c>
      <c r="B5" s="109" t="s">
        <v>145</v>
      </c>
      <c r="C5" s="217" t="s">
        <v>146</v>
      </c>
      <c r="D5" s="260">
        <v>1389522447</v>
      </c>
      <c r="E5" s="190">
        <v>0</v>
      </c>
      <c r="F5" s="261">
        <v>0</v>
      </c>
      <c r="G5" s="189">
        <v>0</v>
      </c>
      <c r="H5" s="190">
        <v>0</v>
      </c>
      <c r="I5" s="191">
        <v>5000000</v>
      </c>
      <c r="J5" s="192">
        <v>0</v>
      </c>
      <c r="K5" s="192">
        <v>0</v>
      </c>
      <c r="L5" s="192">
        <v>0</v>
      </c>
      <c r="M5" s="193">
        <v>0</v>
      </c>
      <c r="N5" s="194">
        <v>600000</v>
      </c>
      <c r="O5" s="195">
        <v>0</v>
      </c>
      <c r="P5" s="192">
        <v>1078092</v>
      </c>
      <c r="Q5" s="194">
        <v>4410210</v>
      </c>
      <c r="R5" s="256">
        <v>0</v>
      </c>
      <c r="S5" s="193">
        <v>0</v>
      </c>
      <c r="T5" s="194">
        <v>36554000</v>
      </c>
      <c r="U5" s="195">
        <v>0</v>
      </c>
      <c r="V5" s="192">
        <f t="shared" ref="V5:X10" si="0">D5+G5+J5+M5+P5+S5</f>
        <v>1390600539</v>
      </c>
      <c r="W5" s="194">
        <f t="shared" si="0"/>
        <v>41564210</v>
      </c>
      <c r="X5" s="195">
        <f t="shared" si="0"/>
        <v>5000000</v>
      </c>
    </row>
    <row r="6" spans="1:24" ht="17.100000000000001" customHeight="1" x14ac:dyDescent="0.25">
      <c r="A6" s="110"/>
      <c r="B6" s="109" t="s">
        <v>147</v>
      </c>
      <c r="C6" s="217"/>
      <c r="D6" s="189"/>
      <c r="E6" s="190"/>
      <c r="F6" s="252"/>
      <c r="G6" s="193"/>
      <c r="H6" s="194"/>
      <c r="I6" s="195"/>
      <c r="J6" s="192"/>
      <c r="K6" s="194"/>
      <c r="L6" s="256"/>
      <c r="M6" s="193"/>
      <c r="N6" s="194"/>
      <c r="O6" s="195"/>
      <c r="P6" s="192"/>
      <c r="Q6" s="194"/>
      <c r="R6" s="256"/>
      <c r="S6" s="193"/>
      <c r="T6" s="194"/>
      <c r="U6" s="195"/>
      <c r="V6" s="192">
        <f t="shared" si="0"/>
        <v>0</v>
      </c>
      <c r="W6" s="194">
        <f t="shared" si="0"/>
        <v>0</v>
      </c>
      <c r="X6" s="195">
        <f t="shared" si="0"/>
        <v>0</v>
      </c>
    </row>
    <row r="7" spans="1:24" ht="17.100000000000001" customHeight="1" x14ac:dyDescent="0.25">
      <c r="A7" s="110">
        <v>2</v>
      </c>
      <c r="B7" s="109" t="s">
        <v>59</v>
      </c>
      <c r="C7" s="217" t="s">
        <v>148</v>
      </c>
      <c r="D7" s="189">
        <v>121000000</v>
      </c>
      <c r="E7" s="190">
        <v>30000000</v>
      </c>
      <c r="F7" s="252">
        <v>0</v>
      </c>
      <c r="G7" s="193">
        <v>0</v>
      </c>
      <c r="H7" s="194">
        <v>0</v>
      </c>
      <c r="I7" s="195">
        <v>0</v>
      </c>
      <c r="J7" s="192">
        <v>0</v>
      </c>
      <c r="K7" s="192">
        <v>0</v>
      </c>
      <c r="L7" s="192">
        <v>0</v>
      </c>
      <c r="M7" s="193">
        <v>0</v>
      </c>
      <c r="N7" s="194">
        <v>0</v>
      </c>
      <c r="O7" s="195">
        <v>0</v>
      </c>
      <c r="P7" s="192">
        <v>0</v>
      </c>
      <c r="Q7" s="194">
        <v>0</v>
      </c>
      <c r="R7" s="256">
        <v>0</v>
      </c>
      <c r="S7" s="193">
        <v>0</v>
      </c>
      <c r="T7" s="194">
        <v>0</v>
      </c>
      <c r="U7" s="195">
        <v>0</v>
      </c>
      <c r="V7" s="192">
        <f t="shared" si="0"/>
        <v>121000000</v>
      </c>
      <c r="W7" s="194">
        <f t="shared" si="0"/>
        <v>30000000</v>
      </c>
      <c r="X7" s="195">
        <f t="shared" si="0"/>
        <v>0</v>
      </c>
    </row>
    <row r="8" spans="1:24" ht="17.100000000000001" customHeight="1" x14ac:dyDescent="0.25">
      <c r="A8" s="110">
        <v>3</v>
      </c>
      <c r="B8" s="109" t="s">
        <v>149</v>
      </c>
      <c r="C8" s="217" t="s">
        <v>150</v>
      </c>
      <c r="D8" s="189">
        <v>93316168.949999973</v>
      </c>
      <c r="E8" s="190">
        <v>1746059.7</v>
      </c>
      <c r="F8" s="252">
        <v>0</v>
      </c>
      <c r="G8" s="193">
        <v>0</v>
      </c>
      <c r="H8" s="194">
        <v>0</v>
      </c>
      <c r="I8" s="195">
        <v>877200</v>
      </c>
      <c r="J8" s="192">
        <v>0</v>
      </c>
      <c r="K8" s="192">
        <v>0</v>
      </c>
      <c r="L8" s="192">
        <v>0</v>
      </c>
      <c r="M8" s="193">
        <v>3525000</v>
      </c>
      <c r="N8" s="194">
        <v>31000</v>
      </c>
      <c r="O8" s="195">
        <v>0</v>
      </c>
      <c r="P8" s="192">
        <v>9343071.3699999992</v>
      </c>
      <c r="Q8" s="194">
        <v>17947814.039999999</v>
      </c>
      <c r="R8" s="256">
        <v>0</v>
      </c>
      <c r="S8" s="193">
        <v>0</v>
      </c>
      <c r="T8" s="194">
        <v>429549</v>
      </c>
      <c r="U8" s="195">
        <v>0</v>
      </c>
      <c r="V8" s="192">
        <f t="shared" si="0"/>
        <v>106184240.31999998</v>
      </c>
      <c r="W8" s="194">
        <f t="shared" si="0"/>
        <v>20154422.739999998</v>
      </c>
      <c r="X8" s="195">
        <f t="shared" si="0"/>
        <v>877200</v>
      </c>
    </row>
    <row r="9" spans="1:24" s="58" customFormat="1" ht="17.100000000000001" customHeight="1" x14ac:dyDescent="0.25">
      <c r="A9" s="110">
        <v>4</v>
      </c>
      <c r="B9" s="109" t="s">
        <v>151</v>
      </c>
      <c r="C9" s="217" t="s">
        <v>152</v>
      </c>
      <c r="D9" s="189">
        <v>20000000</v>
      </c>
      <c r="E9" s="190">
        <v>0</v>
      </c>
      <c r="F9" s="252">
        <v>0</v>
      </c>
      <c r="G9" s="201">
        <v>0</v>
      </c>
      <c r="H9" s="202">
        <v>0</v>
      </c>
      <c r="I9" s="203">
        <v>0</v>
      </c>
      <c r="J9" s="258">
        <v>0</v>
      </c>
      <c r="K9" s="258">
        <v>0</v>
      </c>
      <c r="L9" s="258">
        <v>0</v>
      </c>
      <c r="M9" s="201">
        <v>0</v>
      </c>
      <c r="N9" s="202">
        <v>0</v>
      </c>
      <c r="O9" s="203">
        <v>0</v>
      </c>
      <c r="P9" s="258">
        <v>0</v>
      </c>
      <c r="Q9" s="202">
        <v>0</v>
      </c>
      <c r="R9" s="257">
        <v>0</v>
      </c>
      <c r="S9" s="201">
        <v>0</v>
      </c>
      <c r="T9" s="202">
        <v>0</v>
      </c>
      <c r="U9" s="203">
        <v>0</v>
      </c>
      <c r="V9" s="192">
        <f t="shared" si="0"/>
        <v>20000000</v>
      </c>
      <c r="W9" s="194">
        <f t="shared" si="0"/>
        <v>0</v>
      </c>
      <c r="X9" s="195">
        <f t="shared" si="0"/>
        <v>0</v>
      </c>
    </row>
    <row r="10" spans="1:24" s="58" customFormat="1" ht="17.100000000000001" customHeight="1" x14ac:dyDescent="0.2">
      <c r="A10" s="111"/>
      <c r="B10" s="224" t="s">
        <v>63</v>
      </c>
      <c r="C10" s="221"/>
      <c r="D10" s="196">
        <f>SUM(D7:D9,D5)</f>
        <v>1623838615.95</v>
      </c>
      <c r="E10" s="197">
        <f>SUM(E7:E9,E5)</f>
        <v>31746059.699999999</v>
      </c>
      <c r="F10" s="200">
        <f>SUM(F7:F9,F5)</f>
        <v>0</v>
      </c>
      <c r="G10" s="196">
        <f t="shared" ref="G10:U10" si="1">SUM(G7:G9,G5)</f>
        <v>0</v>
      </c>
      <c r="H10" s="197">
        <f t="shared" si="1"/>
        <v>0</v>
      </c>
      <c r="I10" s="198">
        <f t="shared" si="1"/>
        <v>5877200</v>
      </c>
      <c r="J10" s="199">
        <f t="shared" si="1"/>
        <v>0</v>
      </c>
      <c r="K10" s="197">
        <f t="shared" si="1"/>
        <v>0</v>
      </c>
      <c r="L10" s="200">
        <f t="shared" si="1"/>
        <v>0</v>
      </c>
      <c r="M10" s="196">
        <f t="shared" si="1"/>
        <v>3525000</v>
      </c>
      <c r="N10" s="197">
        <f t="shared" si="1"/>
        <v>631000</v>
      </c>
      <c r="O10" s="198">
        <f t="shared" si="1"/>
        <v>0</v>
      </c>
      <c r="P10" s="199">
        <f t="shared" si="1"/>
        <v>10421163.369999999</v>
      </c>
      <c r="Q10" s="197">
        <f t="shared" si="1"/>
        <v>22358024.039999999</v>
      </c>
      <c r="R10" s="200">
        <f t="shared" si="1"/>
        <v>0</v>
      </c>
      <c r="S10" s="196">
        <f t="shared" si="1"/>
        <v>0</v>
      </c>
      <c r="T10" s="197">
        <f>SUM(T7:T9,T5)</f>
        <v>36983549</v>
      </c>
      <c r="U10" s="198">
        <f t="shared" si="1"/>
        <v>0</v>
      </c>
      <c r="V10" s="258">
        <f t="shared" si="0"/>
        <v>1637784779.3199999</v>
      </c>
      <c r="W10" s="202">
        <f t="shared" si="0"/>
        <v>91718632.739999995</v>
      </c>
      <c r="X10" s="203">
        <f t="shared" si="0"/>
        <v>5877200</v>
      </c>
    </row>
    <row r="11" spans="1:24" ht="17.100000000000001" customHeight="1" x14ac:dyDescent="0.25">
      <c r="A11" s="110" t="s">
        <v>52</v>
      </c>
      <c r="B11" s="109" t="s">
        <v>64</v>
      </c>
      <c r="C11" s="217"/>
      <c r="D11" s="747"/>
      <c r="E11" s="748"/>
      <c r="F11" s="749"/>
      <c r="G11" s="747"/>
      <c r="H11" s="748"/>
      <c r="I11" s="751"/>
      <c r="J11" s="752"/>
      <c r="K11" s="748"/>
      <c r="L11" s="749"/>
      <c r="M11" s="747"/>
      <c r="N11" s="748"/>
      <c r="O11" s="751"/>
      <c r="P11" s="752"/>
      <c r="Q11" s="748"/>
      <c r="R11" s="749"/>
      <c r="S11" s="753"/>
      <c r="T11" s="754"/>
      <c r="U11" s="755"/>
      <c r="V11" s="752"/>
      <c r="W11" s="748"/>
      <c r="X11" s="751"/>
    </row>
    <row r="12" spans="1:24" ht="17.100000000000001" customHeight="1" x14ac:dyDescent="0.25">
      <c r="A12" s="110">
        <v>5</v>
      </c>
      <c r="B12" s="109" t="s">
        <v>73</v>
      </c>
      <c r="C12" s="217" t="s">
        <v>153</v>
      </c>
      <c r="D12" s="189">
        <v>0</v>
      </c>
      <c r="E12" s="190">
        <v>878514275</v>
      </c>
      <c r="F12" s="252">
        <v>0</v>
      </c>
      <c r="G12" s="193">
        <v>0</v>
      </c>
      <c r="H12" s="194">
        <v>0</v>
      </c>
      <c r="I12" s="195">
        <v>0</v>
      </c>
      <c r="J12" s="192">
        <v>0</v>
      </c>
      <c r="K12" s="192">
        <v>0</v>
      </c>
      <c r="L12" s="192">
        <v>0</v>
      </c>
      <c r="M12" s="193">
        <v>0</v>
      </c>
      <c r="N12" s="194">
        <v>0</v>
      </c>
      <c r="O12" s="195">
        <v>0</v>
      </c>
      <c r="P12" s="192">
        <v>0</v>
      </c>
      <c r="Q12" s="194">
        <v>0</v>
      </c>
      <c r="R12" s="256">
        <v>0</v>
      </c>
      <c r="S12" s="193">
        <v>0</v>
      </c>
      <c r="T12" s="194">
        <v>540000</v>
      </c>
      <c r="U12" s="195">
        <v>0</v>
      </c>
      <c r="V12" s="192">
        <f t="shared" ref="V12:X15" si="2">D12+G12+J12+M12+P12+S12</f>
        <v>0</v>
      </c>
      <c r="W12" s="194">
        <f t="shared" si="2"/>
        <v>879054275</v>
      </c>
      <c r="X12" s="195">
        <f t="shared" si="2"/>
        <v>0</v>
      </c>
    </row>
    <row r="13" spans="1:24" ht="17.100000000000001" customHeight="1" x14ac:dyDescent="0.25">
      <c r="A13" s="110">
        <v>6</v>
      </c>
      <c r="B13" s="109" t="s">
        <v>154</v>
      </c>
      <c r="C13" s="217" t="s">
        <v>155</v>
      </c>
      <c r="D13" s="189">
        <v>0</v>
      </c>
      <c r="E13" s="190">
        <v>0</v>
      </c>
      <c r="F13" s="252">
        <v>0</v>
      </c>
      <c r="G13" s="193">
        <v>0</v>
      </c>
      <c r="H13" s="194">
        <v>0</v>
      </c>
      <c r="I13" s="195">
        <v>0</v>
      </c>
      <c r="J13" s="192">
        <v>0</v>
      </c>
      <c r="K13" s="192">
        <v>0</v>
      </c>
      <c r="L13" s="192">
        <v>0</v>
      </c>
      <c r="M13" s="193">
        <v>0</v>
      </c>
      <c r="N13" s="194">
        <v>0</v>
      </c>
      <c r="O13" s="195">
        <v>0</v>
      </c>
      <c r="P13" s="192">
        <v>0</v>
      </c>
      <c r="Q13" s="194">
        <v>0</v>
      </c>
      <c r="R13" s="256">
        <v>0</v>
      </c>
      <c r="S13" s="193">
        <v>0</v>
      </c>
      <c r="T13" s="194">
        <v>0</v>
      </c>
      <c r="U13" s="195">
        <v>0</v>
      </c>
      <c r="V13" s="192">
        <f t="shared" si="2"/>
        <v>0</v>
      </c>
      <c r="W13" s="194">
        <f t="shared" si="2"/>
        <v>0</v>
      </c>
      <c r="X13" s="195">
        <f t="shared" si="2"/>
        <v>0</v>
      </c>
    </row>
    <row r="14" spans="1:24" s="58" customFormat="1" ht="16.5" customHeight="1" x14ac:dyDescent="0.25">
      <c r="A14" s="110">
        <v>7</v>
      </c>
      <c r="B14" s="109" t="s">
        <v>75</v>
      </c>
      <c r="C14" s="217" t="s">
        <v>156</v>
      </c>
      <c r="D14" s="189">
        <v>13898000</v>
      </c>
      <c r="E14" s="190">
        <v>0</v>
      </c>
      <c r="F14" s="252">
        <v>0</v>
      </c>
      <c r="G14" s="201">
        <v>0</v>
      </c>
      <c r="H14" s="202">
        <v>0</v>
      </c>
      <c r="I14" s="203">
        <v>0</v>
      </c>
      <c r="J14" s="258">
        <v>0</v>
      </c>
      <c r="K14" s="258">
        <v>0</v>
      </c>
      <c r="L14" s="258">
        <v>0</v>
      </c>
      <c r="M14" s="201">
        <v>0</v>
      </c>
      <c r="N14" s="202">
        <v>0</v>
      </c>
      <c r="O14" s="203">
        <v>0</v>
      </c>
      <c r="P14" s="258">
        <v>0</v>
      </c>
      <c r="Q14" s="202">
        <v>0</v>
      </c>
      <c r="R14" s="257">
        <v>0</v>
      </c>
      <c r="S14" s="201">
        <v>0</v>
      </c>
      <c r="T14" s="202">
        <v>0</v>
      </c>
      <c r="U14" s="203">
        <v>0</v>
      </c>
      <c r="V14" s="192">
        <f t="shared" si="2"/>
        <v>13898000</v>
      </c>
      <c r="W14" s="194">
        <f t="shared" si="2"/>
        <v>0</v>
      </c>
      <c r="X14" s="195">
        <f t="shared" si="2"/>
        <v>0</v>
      </c>
    </row>
    <row r="15" spans="1:24" s="58" customFormat="1" ht="17.100000000000001" customHeight="1" x14ac:dyDescent="0.2">
      <c r="A15" s="111"/>
      <c r="B15" s="224" t="s">
        <v>71</v>
      </c>
      <c r="C15" s="221"/>
      <c r="D15" s="196">
        <f t="shared" ref="D15:U15" si="3">SUM(D12:D14)</f>
        <v>13898000</v>
      </c>
      <c r="E15" s="197">
        <f t="shared" si="3"/>
        <v>878514275</v>
      </c>
      <c r="F15" s="200">
        <f t="shared" si="3"/>
        <v>0</v>
      </c>
      <c r="G15" s="196">
        <f t="shared" si="3"/>
        <v>0</v>
      </c>
      <c r="H15" s="197">
        <f t="shared" si="3"/>
        <v>0</v>
      </c>
      <c r="I15" s="198">
        <f t="shared" si="3"/>
        <v>0</v>
      </c>
      <c r="J15" s="199">
        <f t="shared" si="3"/>
        <v>0</v>
      </c>
      <c r="K15" s="197">
        <f t="shared" si="3"/>
        <v>0</v>
      </c>
      <c r="L15" s="200">
        <f t="shared" si="3"/>
        <v>0</v>
      </c>
      <c r="M15" s="196">
        <f t="shared" si="3"/>
        <v>0</v>
      </c>
      <c r="N15" s="197">
        <f t="shared" si="3"/>
        <v>0</v>
      </c>
      <c r="O15" s="198">
        <f t="shared" si="3"/>
        <v>0</v>
      </c>
      <c r="P15" s="199">
        <f t="shared" si="3"/>
        <v>0</v>
      </c>
      <c r="Q15" s="197">
        <f t="shared" si="3"/>
        <v>0</v>
      </c>
      <c r="R15" s="200">
        <f t="shared" si="3"/>
        <v>0</v>
      </c>
      <c r="S15" s="196">
        <f t="shared" si="3"/>
        <v>0</v>
      </c>
      <c r="T15" s="197">
        <f>SUM(T12:T14)</f>
        <v>540000</v>
      </c>
      <c r="U15" s="198">
        <f t="shared" si="3"/>
        <v>0</v>
      </c>
      <c r="V15" s="258">
        <f t="shared" si="2"/>
        <v>13898000</v>
      </c>
      <c r="W15" s="202">
        <f t="shared" si="2"/>
        <v>879054275</v>
      </c>
      <c r="X15" s="203">
        <f t="shared" si="2"/>
        <v>0</v>
      </c>
    </row>
    <row r="16" spans="1:24" ht="17.100000000000001" customHeight="1" x14ac:dyDescent="0.25">
      <c r="A16" s="110" t="s">
        <v>55</v>
      </c>
      <c r="B16" s="109" t="s">
        <v>91</v>
      </c>
      <c r="C16" s="217"/>
      <c r="D16" s="747"/>
      <c r="E16" s="748"/>
      <c r="F16" s="749"/>
      <c r="G16" s="747"/>
      <c r="H16" s="748"/>
      <c r="I16" s="751"/>
      <c r="J16" s="752"/>
      <c r="K16" s="748"/>
      <c r="L16" s="749"/>
      <c r="M16" s="747"/>
      <c r="N16" s="748"/>
      <c r="O16" s="751"/>
      <c r="P16" s="752"/>
      <c r="Q16" s="748"/>
      <c r="R16" s="749"/>
      <c r="S16" s="762"/>
      <c r="T16" s="763"/>
      <c r="U16" s="764"/>
      <c r="V16" s="752"/>
      <c r="W16" s="748"/>
      <c r="X16" s="751"/>
    </row>
    <row r="17" spans="1:24" ht="17.100000000000001" customHeight="1" x14ac:dyDescent="0.25">
      <c r="A17" s="110"/>
      <c r="B17" s="109" t="s">
        <v>82</v>
      </c>
      <c r="C17" s="217"/>
      <c r="D17" s="747"/>
      <c r="E17" s="748"/>
      <c r="F17" s="749"/>
      <c r="G17" s="747"/>
      <c r="H17" s="748"/>
      <c r="I17" s="751"/>
      <c r="J17" s="752"/>
      <c r="K17" s="748"/>
      <c r="L17" s="749"/>
      <c r="M17" s="747"/>
      <c r="N17" s="748"/>
      <c r="O17" s="751"/>
      <c r="P17" s="752"/>
      <c r="Q17" s="748"/>
      <c r="R17" s="749"/>
      <c r="S17" s="765"/>
      <c r="T17" s="766"/>
      <c r="U17" s="767"/>
      <c r="V17" s="752"/>
      <c r="W17" s="748"/>
      <c r="X17" s="751"/>
    </row>
    <row r="18" spans="1:24" ht="17.100000000000001" customHeight="1" x14ac:dyDescent="0.25">
      <c r="A18" s="110">
        <v>8</v>
      </c>
      <c r="B18" s="109" t="s">
        <v>80</v>
      </c>
      <c r="C18" s="217" t="s">
        <v>157</v>
      </c>
      <c r="D18" s="189">
        <v>145316492</v>
      </c>
      <c r="E18" s="190">
        <v>0</v>
      </c>
      <c r="F18" s="252">
        <v>0</v>
      </c>
      <c r="G18" s="193">
        <v>0</v>
      </c>
      <c r="H18" s="194">
        <v>0</v>
      </c>
      <c r="I18" s="195">
        <v>1973708</v>
      </c>
      <c r="J18" s="192">
        <v>224993</v>
      </c>
      <c r="K18" s="192">
        <v>0</v>
      </c>
      <c r="L18" s="192">
        <v>0</v>
      </c>
      <c r="M18" s="193">
        <v>637023</v>
      </c>
      <c r="N18" s="194">
        <v>0</v>
      </c>
      <c r="O18" s="195">
        <v>0</v>
      </c>
      <c r="P18" s="192">
        <v>5661298</v>
      </c>
      <c r="Q18" s="194">
        <v>0</v>
      </c>
      <c r="R18" s="256">
        <v>0</v>
      </c>
      <c r="S18" s="193">
        <v>0</v>
      </c>
      <c r="T18" s="194">
        <v>1412954</v>
      </c>
      <c r="U18" s="195">
        <v>0</v>
      </c>
      <c r="V18" s="192">
        <f t="shared" ref="V18:X19" si="4">D18+G18+J18+M18+P18+S18</f>
        <v>151839806</v>
      </c>
      <c r="W18" s="194">
        <f t="shared" si="4"/>
        <v>1412954</v>
      </c>
      <c r="X18" s="195">
        <f t="shared" si="4"/>
        <v>1973708</v>
      </c>
    </row>
    <row r="19" spans="1:24" ht="17.100000000000001" customHeight="1" x14ac:dyDescent="0.25">
      <c r="A19" s="110">
        <v>9</v>
      </c>
      <c r="B19" s="109" t="s">
        <v>81</v>
      </c>
      <c r="C19" s="217" t="s">
        <v>157</v>
      </c>
      <c r="D19" s="189"/>
      <c r="E19" s="190"/>
      <c r="F19" s="252"/>
      <c r="G19" s="193"/>
      <c r="H19" s="194"/>
      <c r="I19" s="195"/>
      <c r="J19" s="192"/>
      <c r="K19" s="194"/>
      <c r="L19" s="256"/>
      <c r="M19" s="193"/>
      <c r="N19" s="194"/>
      <c r="O19" s="195"/>
      <c r="P19" s="192"/>
      <c r="Q19" s="194"/>
      <c r="R19" s="256"/>
      <c r="S19" s="193">
        <v>0</v>
      </c>
      <c r="T19" s="194">
        <v>0</v>
      </c>
      <c r="U19" s="195">
        <v>0</v>
      </c>
      <c r="V19" s="192">
        <f t="shared" si="4"/>
        <v>0</v>
      </c>
      <c r="W19" s="194">
        <f t="shared" si="4"/>
        <v>0</v>
      </c>
      <c r="X19" s="195">
        <f t="shared" si="4"/>
        <v>0</v>
      </c>
    </row>
    <row r="20" spans="1:24" ht="29.25" customHeight="1" x14ac:dyDescent="0.25">
      <c r="A20" s="110"/>
      <c r="B20" s="109" t="s">
        <v>83</v>
      </c>
      <c r="C20" s="217"/>
      <c r="D20" s="747"/>
      <c r="E20" s="748"/>
      <c r="F20" s="749"/>
      <c r="G20" s="747"/>
      <c r="H20" s="748"/>
      <c r="I20" s="751"/>
      <c r="J20" s="752"/>
      <c r="K20" s="748"/>
      <c r="L20" s="749"/>
      <c r="M20" s="747"/>
      <c r="N20" s="748"/>
      <c r="O20" s="751"/>
      <c r="P20" s="752"/>
      <c r="Q20" s="748"/>
      <c r="R20" s="749"/>
      <c r="S20" s="753"/>
      <c r="T20" s="754"/>
      <c r="U20" s="755"/>
      <c r="V20" s="752"/>
      <c r="W20" s="748"/>
      <c r="X20" s="751"/>
    </row>
    <row r="21" spans="1:24" ht="17.100000000000001" customHeight="1" x14ac:dyDescent="0.25">
      <c r="A21" s="110">
        <v>10</v>
      </c>
      <c r="B21" s="109" t="s">
        <v>80</v>
      </c>
      <c r="C21" s="217" t="s">
        <v>157</v>
      </c>
      <c r="D21" s="189">
        <v>142608349</v>
      </c>
      <c r="E21" s="190">
        <v>0</v>
      </c>
      <c r="F21" s="252">
        <v>0</v>
      </c>
      <c r="G21" s="193">
        <v>0</v>
      </c>
      <c r="H21" s="194">
        <v>0</v>
      </c>
      <c r="I21" s="195">
        <v>0</v>
      </c>
      <c r="J21" s="192">
        <v>0</v>
      </c>
      <c r="K21" s="192">
        <v>0</v>
      </c>
      <c r="L21" s="192">
        <v>0</v>
      </c>
      <c r="M21" s="193">
        <v>0</v>
      </c>
      <c r="N21" s="194">
        <v>0</v>
      </c>
      <c r="O21" s="195">
        <v>0</v>
      </c>
      <c r="P21" s="192">
        <v>0</v>
      </c>
      <c r="Q21" s="194">
        <v>0</v>
      </c>
      <c r="R21" s="256">
        <v>0</v>
      </c>
      <c r="S21" s="193">
        <v>0</v>
      </c>
      <c r="T21" s="194">
        <v>0</v>
      </c>
      <c r="U21" s="195">
        <v>0</v>
      </c>
      <c r="V21" s="192">
        <f t="shared" ref="V21:X22" si="5">D21+G21+J21+M21+P21+S21</f>
        <v>142608349</v>
      </c>
      <c r="W21" s="194">
        <f t="shared" si="5"/>
        <v>0</v>
      </c>
      <c r="X21" s="195">
        <f t="shared" si="5"/>
        <v>0</v>
      </c>
    </row>
    <row r="22" spans="1:24" ht="17.100000000000001" customHeight="1" x14ac:dyDescent="0.25">
      <c r="A22" s="110">
        <v>11</v>
      </c>
      <c r="B22" s="109" t="s">
        <v>81</v>
      </c>
      <c r="C22" s="217" t="s">
        <v>157</v>
      </c>
      <c r="D22" s="189"/>
      <c r="E22" s="190">
        <v>0</v>
      </c>
      <c r="F22" s="252">
        <v>0</v>
      </c>
      <c r="G22" s="193"/>
      <c r="H22" s="194"/>
      <c r="I22" s="195"/>
      <c r="J22" s="192"/>
      <c r="K22" s="194"/>
      <c r="L22" s="256"/>
      <c r="M22" s="193"/>
      <c r="N22" s="194"/>
      <c r="O22" s="195"/>
      <c r="P22" s="192"/>
      <c r="Q22" s="194"/>
      <c r="R22" s="256"/>
      <c r="S22" s="193"/>
      <c r="T22" s="194"/>
      <c r="U22" s="195"/>
      <c r="V22" s="192">
        <f t="shared" si="5"/>
        <v>0</v>
      </c>
      <c r="W22" s="194">
        <f t="shared" si="5"/>
        <v>0</v>
      </c>
      <c r="X22" s="195">
        <f t="shared" si="5"/>
        <v>0</v>
      </c>
    </row>
    <row r="23" spans="1:24" ht="28.5" customHeight="1" x14ac:dyDescent="0.25">
      <c r="A23" s="110"/>
      <c r="B23" s="109" t="s">
        <v>84</v>
      </c>
      <c r="C23" s="217"/>
      <c r="D23" s="747"/>
      <c r="E23" s="748"/>
      <c r="F23" s="749"/>
      <c r="G23" s="747"/>
      <c r="H23" s="748"/>
      <c r="I23" s="751"/>
      <c r="J23" s="752"/>
      <c r="K23" s="748"/>
      <c r="L23" s="749"/>
      <c r="M23" s="747"/>
      <c r="N23" s="748"/>
      <c r="O23" s="751"/>
      <c r="P23" s="752"/>
      <c r="Q23" s="748"/>
      <c r="R23" s="749"/>
      <c r="S23" s="753"/>
      <c r="T23" s="754"/>
      <c r="U23" s="755"/>
      <c r="V23" s="752"/>
      <c r="W23" s="748"/>
      <c r="X23" s="751"/>
    </row>
    <row r="24" spans="1:24" ht="17.100000000000001" customHeight="1" x14ac:dyDescent="0.25">
      <c r="A24" s="110">
        <v>12</v>
      </c>
      <c r="B24" s="109" t="s">
        <v>158</v>
      </c>
      <c r="C24" s="217" t="s">
        <v>167</v>
      </c>
      <c r="D24" s="189">
        <v>0</v>
      </c>
      <c r="E24" s="190">
        <v>0</v>
      </c>
      <c r="F24" s="252">
        <v>0</v>
      </c>
      <c r="G24" s="193">
        <v>0</v>
      </c>
      <c r="H24" s="194">
        <v>0</v>
      </c>
      <c r="I24" s="195">
        <v>0</v>
      </c>
      <c r="J24" s="192">
        <v>0</v>
      </c>
      <c r="K24" s="192">
        <v>0</v>
      </c>
      <c r="L24" s="192">
        <v>0</v>
      </c>
      <c r="M24" s="193">
        <v>0</v>
      </c>
      <c r="N24" s="194">
        <v>0</v>
      </c>
      <c r="O24" s="195">
        <v>0</v>
      </c>
      <c r="P24" s="192">
        <v>0</v>
      </c>
      <c r="Q24" s="194">
        <v>0</v>
      </c>
      <c r="R24" s="256">
        <v>0</v>
      </c>
      <c r="S24" s="193">
        <v>0</v>
      </c>
      <c r="T24" s="194">
        <v>0</v>
      </c>
      <c r="U24" s="195">
        <v>0</v>
      </c>
      <c r="V24" s="192">
        <f t="shared" ref="V24:X26" si="6">D24+G24+J24+M24+P24+S24</f>
        <v>0</v>
      </c>
      <c r="W24" s="194">
        <f t="shared" si="6"/>
        <v>0</v>
      </c>
      <c r="X24" s="195">
        <f t="shared" si="6"/>
        <v>0</v>
      </c>
    </row>
    <row r="25" spans="1:24" s="58" customFormat="1" ht="17.100000000000001" customHeight="1" x14ac:dyDescent="0.25">
      <c r="A25" s="110">
        <v>13</v>
      </c>
      <c r="B25" s="109" t="s">
        <v>78</v>
      </c>
      <c r="C25" s="217" t="s">
        <v>168</v>
      </c>
      <c r="D25" s="189">
        <v>0</v>
      </c>
      <c r="E25" s="190">
        <v>0</v>
      </c>
      <c r="F25" s="252">
        <v>0</v>
      </c>
      <c r="G25" s="201">
        <v>0</v>
      </c>
      <c r="H25" s="202">
        <v>0</v>
      </c>
      <c r="I25" s="203">
        <v>0</v>
      </c>
      <c r="J25" s="258">
        <v>0</v>
      </c>
      <c r="K25" s="258">
        <v>0</v>
      </c>
      <c r="L25" s="258">
        <v>0</v>
      </c>
      <c r="M25" s="201">
        <v>0</v>
      </c>
      <c r="N25" s="202">
        <v>0</v>
      </c>
      <c r="O25" s="203">
        <v>0</v>
      </c>
      <c r="P25" s="258">
        <v>0</v>
      </c>
      <c r="Q25" s="202">
        <v>0</v>
      </c>
      <c r="R25" s="257">
        <v>0</v>
      </c>
      <c r="S25" s="201">
        <v>0</v>
      </c>
      <c r="T25" s="202">
        <v>0</v>
      </c>
      <c r="U25" s="203">
        <v>0</v>
      </c>
      <c r="V25" s="192">
        <f t="shared" si="6"/>
        <v>0</v>
      </c>
      <c r="W25" s="194">
        <f t="shared" si="6"/>
        <v>0</v>
      </c>
      <c r="X25" s="195">
        <f t="shared" si="6"/>
        <v>0</v>
      </c>
    </row>
    <row r="26" spans="1:24" s="58" customFormat="1" ht="17.100000000000001" customHeight="1" x14ac:dyDescent="0.25">
      <c r="A26" s="110">
        <v>14</v>
      </c>
      <c r="B26" s="109" t="s">
        <v>159</v>
      </c>
      <c r="C26" s="225" t="s">
        <v>169</v>
      </c>
      <c r="D26" s="189">
        <v>0</v>
      </c>
      <c r="E26" s="190">
        <v>0</v>
      </c>
      <c r="F26" s="252">
        <v>0</v>
      </c>
      <c r="G26" s="201">
        <v>0</v>
      </c>
      <c r="H26" s="202">
        <v>0</v>
      </c>
      <c r="I26" s="203">
        <v>0</v>
      </c>
      <c r="J26" s="258">
        <v>0</v>
      </c>
      <c r="K26" s="258">
        <v>0</v>
      </c>
      <c r="L26" s="258">
        <v>0</v>
      </c>
      <c r="M26" s="201">
        <v>0</v>
      </c>
      <c r="N26" s="202">
        <v>0</v>
      </c>
      <c r="O26" s="203">
        <v>0</v>
      </c>
      <c r="P26" s="258">
        <v>0</v>
      </c>
      <c r="Q26" s="202">
        <v>0</v>
      </c>
      <c r="R26" s="257">
        <v>0</v>
      </c>
      <c r="S26" s="201">
        <v>0</v>
      </c>
      <c r="T26" s="202">
        <v>0</v>
      </c>
      <c r="U26" s="203">
        <v>0</v>
      </c>
      <c r="V26" s="192">
        <f t="shared" si="6"/>
        <v>0</v>
      </c>
      <c r="W26" s="194">
        <f t="shared" si="6"/>
        <v>0</v>
      </c>
      <c r="X26" s="195">
        <f t="shared" si="6"/>
        <v>0</v>
      </c>
    </row>
    <row r="27" spans="1:24" s="58" customFormat="1" ht="17.100000000000001" customHeight="1" x14ac:dyDescent="0.25">
      <c r="A27" s="110"/>
      <c r="B27" s="224" t="s">
        <v>51</v>
      </c>
      <c r="C27" s="224"/>
      <c r="D27" s="196">
        <f>SUM(D24:D26,D18,D19,D21,D22)</f>
        <v>287924841</v>
      </c>
      <c r="E27" s="197">
        <f t="shared" ref="E27:F27" si="7">SUM(E24:E26,E18,E19,E21,E22)</f>
        <v>0</v>
      </c>
      <c r="F27" s="200">
        <f t="shared" si="7"/>
        <v>0</v>
      </c>
      <c r="G27" s="196">
        <f>SUM(G24:G26,G18,G19,G21,G22)</f>
        <v>0</v>
      </c>
      <c r="H27" s="197">
        <f t="shared" ref="H27:I27" si="8">SUM(H24:H26,H18,H19,H21,H22)</f>
        <v>0</v>
      </c>
      <c r="I27" s="200">
        <f t="shared" si="8"/>
        <v>1973708</v>
      </c>
      <c r="J27" s="196">
        <f>SUM(J24:J26,J18,J19,J21,J22)</f>
        <v>224993</v>
      </c>
      <c r="K27" s="197">
        <f t="shared" ref="K27:L27" si="9">SUM(K24:K26,K18,K19,K21,K22)</f>
        <v>0</v>
      </c>
      <c r="L27" s="200">
        <f t="shared" si="9"/>
        <v>0</v>
      </c>
      <c r="M27" s="196">
        <f>SUM(M24:M26,M18,M19,M21,M22)</f>
        <v>637023</v>
      </c>
      <c r="N27" s="197">
        <f t="shared" ref="N27:O27" si="10">SUM(N24:N26,N18,N19,N21,N22)</f>
        <v>0</v>
      </c>
      <c r="O27" s="200">
        <f t="shared" si="10"/>
        <v>0</v>
      </c>
      <c r="P27" s="196">
        <f>SUM(P24:P26,P18,P19,P21,P22)</f>
        <v>5661298</v>
      </c>
      <c r="Q27" s="197">
        <f t="shared" ref="Q27:R27" si="11">SUM(Q24:Q26,Q18,Q19,Q21,Q22)</f>
        <v>0</v>
      </c>
      <c r="R27" s="200">
        <f t="shared" si="11"/>
        <v>0</v>
      </c>
      <c r="S27" s="196">
        <f>SUM(S24:S26,S18,S19,S21,S22)</f>
        <v>0</v>
      </c>
      <c r="T27" s="197">
        <f t="shared" ref="T27:U27" si="12">SUM(T24:T26,T18,T19,T21,T22)</f>
        <v>1412954</v>
      </c>
      <c r="U27" s="200">
        <f t="shared" si="12"/>
        <v>0</v>
      </c>
      <c r="V27" s="196">
        <f>SUM(V24:V26,V18,V19,V21,V22)</f>
        <v>294448155</v>
      </c>
      <c r="W27" s="197">
        <f t="shared" ref="W27:X27" si="13">SUM(W24:W26,W18,W19,W21,W22)</f>
        <v>1412954</v>
      </c>
      <c r="X27" s="198">
        <f t="shared" si="13"/>
        <v>1973708</v>
      </c>
    </row>
    <row r="28" spans="1:24" ht="17.100000000000001" customHeight="1" thickBot="1" x14ac:dyDescent="0.3">
      <c r="A28" s="110"/>
      <c r="B28" s="224" t="s">
        <v>104</v>
      </c>
      <c r="C28" s="224"/>
      <c r="D28" s="204">
        <f>SUM(D27,D15,D10)</f>
        <v>1925661456.95</v>
      </c>
      <c r="E28" s="205">
        <f t="shared" ref="E28:F28" si="14">SUM(E27,E15,E10)</f>
        <v>910260334.70000005</v>
      </c>
      <c r="F28" s="208">
        <f t="shared" si="14"/>
        <v>0</v>
      </c>
      <c r="G28" s="204">
        <f>SUM(G27,G15,G10)</f>
        <v>0</v>
      </c>
      <c r="H28" s="205">
        <f t="shared" ref="H28:I28" si="15">SUM(H27,H15,H10)</f>
        <v>0</v>
      </c>
      <c r="I28" s="208">
        <f t="shared" si="15"/>
        <v>7850908</v>
      </c>
      <c r="J28" s="204">
        <f>SUM(J27,J15,J10)</f>
        <v>224993</v>
      </c>
      <c r="K28" s="205">
        <f t="shared" ref="K28:L28" si="16">SUM(K27,K15,K10)</f>
        <v>0</v>
      </c>
      <c r="L28" s="208">
        <f t="shared" si="16"/>
        <v>0</v>
      </c>
      <c r="M28" s="204">
        <f>SUM(M27,M15,M10)</f>
        <v>4162023</v>
      </c>
      <c r="N28" s="205">
        <f t="shared" ref="N28:O28" si="17">SUM(N27,N15,N10)</f>
        <v>631000</v>
      </c>
      <c r="O28" s="208">
        <f t="shared" si="17"/>
        <v>0</v>
      </c>
      <c r="P28" s="204">
        <f>SUM(P27,P15,P10)</f>
        <v>16082461.369999999</v>
      </c>
      <c r="Q28" s="205">
        <f t="shared" ref="Q28:R28" si="18">SUM(Q27,Q15,Q10)</f>
        <v>22358024.039999999</v>
      </c>
      <c r="R28" s="208">
        <f t="shared" si="18"/>
        <v>0</v>
      </c>
      <c r="S28" s="204">
        <f>SUM(S27,S15,S10)</f>
        <v>0</v>
      </c>
      <c r="T28" s="205">
        <f t="shared" ref="T28:U28" si="19">SUM(T27,T15,T10)</f>
        <v>38936503</v>
      </c>
      <c r="U28" s="208">
        <f t="shared" si="19"/>
        <v>0</v>
      </c>
      <c r="V28" s="204">
        <f>SUM(V27,V15,V10)</f>
        <v>1946130934.3199999</v>
      </c>
      <c r="W28" s="205">
        <f t="shared" ref="W28:X28" si="20">SUM(W27,W15,W10)</f>
        <v>972185861.74000001</v>
      </c>
      <c r="X28" s="206">
        <f t="shared" si="20"/>
        <v>7850908</v>
      </c>
    </row>
    <row r="29" spans="1:24" x14ac:dyDescent="0.25">
      <c r="V29" s="56"/>
      <c r="W29" s="58"/>
      <c r="X29" s="58"/>
    </row>
    <row r="30" spans="1:24" x14ac:dyDescent="0.25">
      <c r="G30" s="145"/>
      <c r="H30" s="145"/>
      <c r="I30" s="145"/>
      <c r="J30" s="145"/>
      <c r="K30" s="145"/>
      <c r="L30" s="145"/>
      <c r="M30" s="145"/>
      <c r="N30" s="145"/>
      <c r="O30" s="145"/>
      <c r="P30" s="145"/>
      <c r="Q30" s="145"/>
      <c r="R30" s="145"/>
      <c r="S30" s="145"/>
      <c r="T30" s="145"/>
      <c r="U30" s="145"/>
      <c r="V30" s="233"/>
      <c r="W30" s="234"/>
      <c r="X30" s="58"/>
    </row>
    <row r="31" spans="1:24" ht="12.75" customHeight="1" x14ac:dyDescent="0.25">
      <c r="B31" s="227"/>
      <c r="C31" s="227"/>
      <c r="D31" s="143"/>
      <c r="E31" s="750"/>
      <c r="F31" s="750"/>
      <c r="G31" s="143"/>
      <c r="H31" s="145"/>
      <c r="I31" s="145"/>
      <c r="J31" s="143"/>
      <c r="K31" s="145"/>
      <c r="L31" s="145"/>
      <c r="M31" s="143"/>
      <c r="N31" s="145"/>
      <c r="O31" s="145"/>
      <c r="P31" s="143"/>
      <c r="Q31" s="145"/>
      <c r="R31" s="145"/>
      <c r="S31" s="143"/>
      <c r="T31" s="145"/>
      <c r="U31" s="145"/>
      <c r="V31" s="233"/>
      <c r="W31" s="234"/>
      <c r="X31" s="58"/>
    </row>
    <row r="32" spans="1:24" ht="12.75" customHeight="1" x14ac:dyDescent="0.25">
      <c r="B32" s="227"/>
      <c r="D32" s="143"/>
      <c r="E32" s="750"/>
      <c r="F32" s="750"/>
      <c r="G32" s="143"/>
      <c r="H32" s="145"/>
      <c r="I32" s="145"/>
      <c r="J32" s="143"/>
      <c r="K32" s="145"/>
      <c r="L32" s="145"/>
      <c r="M32" s="143"/>
      <c r="N32" s="145"/>
      <c r="O32" s="145"/>
      <c r="P32" s="143"/>
      <c r="Q32" s="145"/>
      <c r="R32" s="145"/>
      <c r="S32" s="143"/>
      <c r="T32" s="145"/>
      <c r="U32" s="145"/>
      <c r="V32" s="233"/>
      <c r="W32" s="234"/>
      <c r="X32" s="58"/>
    </row>
    <row r="33" spans="2:26" ht="36" customHeight="1" x14ac:dyDescent="0.25">
      <c r="B33" s="227"/>
      <c r="D33" s="143"/>
      <c r="E33" s="750"/>
      <c r="F33" s="750"/>
      <c r="G33" s="143"/>
      <c r="H33" s="235"/>
      <c r="I33" s="145"/>
      <c r="J33" s="143"/>
      <c r="K33" s="235"/>
      <c r="L33" s="145"/>
      <c r="M33" s="143"/>
      <c r="N33" s="235"/>
      <c r="O33" s="145"/>
      <c r="P33" s="143"/>
      <c r="Q33" s="235"/>
      <c r="R33" s="145"/>
      <c r="S33" s="143"/>
      <c r="T33" s="235"/>
      <c r="U33" s="145"/>
      <c r="V33" s="233"/>
      <c r="W33" s="236"/>
      <c r="X33" s="58"/>
    </row>
    <row r="34" spans="2:26" x14ac:dyDescent="0.25">
      <c r="B34" s="227"/>
      <c r="D34" s="143"/>
      <c r="E34" s="750"/>
      <c r="F34" s="750"/>
      <c r="G34" s="145"/>
      <c r="H34" s="145"/>
      <c r="I34" s="145"/>
      <c r="J34" s="145"/>
      <c r="K34" s="145"/>
      <c r="L34" s="145"/>
      <c r="M34" s="145"/>
      <c r="N34" s="145"/>
      <c r="O34" s="145"/>
      <c r="P34" s="145"/>
      <c r="Q34" s="145"/>
      <c r="R34" s="145"/>
      <c r="S34" s="145"/>
      <c r="T34" s="145"/>
      <c r="U34" s="145"/>
      <c r="V34" s="146"/>
      <c r="W34" s="147"/>
      <c r="Z34" s="161"/>
    </row>
    <row r="35" spans="2:26" x14ac:dyDescent="0.25">
      <c r="B35" s="228"/>
      <c r="D35" s="143"/>
      <c r="E35" s="253"/>
      <c r="F35" s="148"/>
      <c r="G35" s="143"/>
      <c r="H35" s="145"/>
      <c r="I35" s="145"/>
      <c r="J35" s="143"/>
      <c r="K35" s="145"/>
      <c r="L35" s="145"/>
      <c r="M35" s="143"/>
      <c r="N35" s="145"/>
      <c r="O35" s="145"/>
      <c r="P35" s="143"/>
      <c r="Q35" s="145"/>
      <c r="R35" s="145"/>
      <c r="S35" s="143"/>
      <c r="T35" s="145"/>
      <c r="U35" s="145"/>
      <c r="V35" s="146"/>
      <c r="W35" s="147"/>
    </row>
    <row r="36" spans="2:26" ht="19.5" customHeight="1" x14ac:dyDescent="0.25">
      <c r="B36" s="228"/>
      <c r="D36" s="143"/>
      <c r="E36" s="750"/>
      <c r="F36" s="750"/>
      <c r="G36" s="145"/>
      <c r="H36" s="145"/>
      <c r="I36" s="145"/>
      <c r="J36" s="145"/>
      <c r="K36" s="145"/>
      <c r="L36" s="145"/>
      <c r="M36" s="145"/>
      <c r="N36" s="145"/>
      <c r="O36" s="145"/>
      <c r="P36" s="145"/>
      <c r="Q36" s="145"/>
      <c r="R36" s="145"/>
      <c r="S36" s="145"/>
      <c r="T36" s="145"/>
      <c r="U36" s="145"/>
      <c r="V36" s="146"/>
      <c r="W36" s="147"/>
    </row>
    <row r="37" spans="2:26" x14ac:dyDescent="0.25">
      <c r="B37" s="226" t="s">
        <v>164</v>
      </c>
      <c r="D37" s="143"/>
      <c r="E37" s="143"/>
      <c r="F37" s="148"/>
      <c r="G37" s="145"/>
      <c r="H37" s="145"/>
      <c r="I37" s="145"/>
      <c r="J37" s="145"/>
      <c r="K37" s="145"/>
      <c r="L37" s="145"/>
      <c r="M37" s="145"/>
      <c r="N37" s="145"/>
      <c r="O37" s="145"/>
      <c r="P37" s="145"/>
      <c r="Q37" s="145"/>
      <c r="R37" s="145"/>
      <c r="S37" s="145"/>
      <c r="T37" s="145"/>
      <c r="U37" s="145"/>
      <c r="V37" s="146"/>
      <c r="W37" s="147"/>
    </row>
    <row r="39" spans="2:26" x14ac:dyDescent="0.25">
      <c r="B39" s="228" t="s">
        <v>315</v>
      </c>
    </row>
    <row r="45" spans="2:26" x14ac:dyDescent="0.25">
      <c r="E45" s="738"/>
      <c r="F45" s="738"/>
      <c r="G45" s="738"/>
    </row>
  </sheetData>
  <mergeCells count="55">
    <mergeCell ref="S1:U1"/>
    <mergeCell ref="V1:X1"/>
    <mergeCell ref="D2:F2"/>
    <mergeCell ref="G2:I2"/>
    <mergeCell ref="D11:F11"/>
    <mergeCell ref="J2:L2"/>
    <mergeCell ref="M2:O2"/>
    <mergeCell ref="D1:F1"/>
    <mergeCell ref="G1:I1"/>
    <mergeCell ref="J1:L1"/>
    <mergeCell ref="M1:O1"/>
    <mergeCell ref="P1:R1"/>
    <mergeCell ref="G11:I11"/>
    <mergeCell ref="J11:L11"/>
    <mergeCell ref="M11:O11"/>
    <mergeCell ref="V16:X17"/>
    <mergeCell ref="P2:R2"/>
    <mergeCell ref="S2:U2"/>
    <mergeCell ref="V2:X2"/>
    <mergeCell ref="V11:X11"/>
    <mergeCell ref="P11:R11"/>
    <mergeCell ref="S11:U11"/>
    <mergeCell ref="V4:X4"/>
    <mergeCell ref="S4:U4"/>
    <mergeCell ref="P16:R17"/>
    <mergeCell ref="P4:R4"/>
    <mergeCell ref="S16:U17"/>
    <mergeCell ref="V23:X23"/>
    <mergeCell ref="G20:I20"/>
    <mergeCell ref="J20:L20"/>
    <mergeCell ref="M20:O20"/>
    <mergeCell ref="P20:R20"/>
    <mergeCell ref="S20:U20"/>
    <mergeCell ref="V20:X20"/>
    <mergeCell ref="G23:I23"/>
    <mergeCell ref="J23:L23"/>
    <mergeCell ref="M23:O23"/>
    <mergeCell ref="P23:R23"/>
    <mergeCell ref="S23:U23"/>
    <mergeCell ref="E45:G45"/>
    <mergeCell ref="D4:F4"/>
    <mergeCell ref="G4:I4"/>
    <mergeCell ref="J4:L4"/>
    <mergeCell ref="M4:O4"/>
    <mergeCell ref="D20:F20"/>
    <mergeCell ref="D23:F23"/>
    <mergeCell ref="D16:F17"/>
    <mergeCell ref="E34:F34"/>
    <mergeCell ref="E36:F36"/>
    <mergeCell ref="E31:F31"/>
    <mergeCell ref="E32:F32"/>
    <mergeCell ref="E33:F33"/>
    <mergeCell ref="G16:I17"/>
    <mergeCell ref="J16:L17"/>
    <mergeCell ref="M16:O17"/>
  </mergeCells>
  <printOptions horizontalCentered="1" headings="1" gridLines="1"/>
  <pageMargins left="0" right="0" top="0.9055118110236221" bottom="0" header="0.51181102362204722" footer="0"/>
  <pageSetup paperSize="9" scale="60" orientation="landscape" r:id="rId1"/>
  <headerFooter alignWithMargins="0">
    <oddHeader>&amp;C&amp;"Arial,Félkövér"&amp;11VÉSZTŐ VÁROS ÖNKORMÁNYZAT 2017. ÉVI BEVÉTELEI
KÖTELEZŐ-, ÖNKÉNT VÁLLALT-, ÉS ÁLLAMIGAZGATÁSI FELADATOK SZERINTI BONTÁSBAN&amp;R2/A. melléklet a ......./20........(..........) önkormányzati rendelethez
adatok E Ft-ban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A1:AS304"/>
  <sheetViews>
    <sheetView showGridLines="0" topLeftCell="A85" zoomScale="70" zoomScaleNormal="70" zoomScalePageLayoutView="85" workbookViewId="0">
      <selection activeCell="T315" sqref="T315"/>
    </sheetView>
  </sheetViews>
  <sheetFormatPr defaultColWidth="4.28515625" defaultRowHeight="15" x14ac:dyDescent="0.25"/>
  <cols>
    <col min="1" max="1" width="6.140625" style="68" bestFit="1" customWidth="1"/>
    <col min="2" max="2" width="36" style="226" customWidth="1"/>
    <col min="3" max="3" width="5.7109375" style="226" bestFit="1" customWidth="1"/>
    <col min="4" max="4" width="8.5703125" style="226" bestFit="1" customWidth="1"/>
    <col min="5" max="5" width="7.42578125" style="226" bestFit="1" customWidth="1"/>
    <col min="6" max="6" width="6.85546875" style="46" bestFit="1" customWidth="1"/>
    <col min="7" max="7" width="8.5703125" style="248" bestFit="1" customWidth="1"/>
    <col min="8" max="8" width="6.7109375" style="46" bestFit="1" customWidth="1"/>
    <col min="9" max="9" width="6.85546875" style="46" bestFit="1" customWidth="1"/>
    <col min="10" max="10" width="7.85546875" style="46" customWidth="1"/>
    <col min="11" max="11" width="6.7109375" style="248" bestFit="1" customWidth="1"/>
    <col min="12" max="12" width="8.5703125" style="46" bestFit="1" customWidth="1"/>
    <col min="13" max="13" width="7.42578125" style="46" customWidth="1"/>
    <col min="14" max="14" width="8.5703125" style="46" bestFit="1" customWidth="1"/>
    <col min="15" max="15" width="8.5703125" style="248" bestFit="1" customWidth="1"/>
    <col min="16" max="16" width="9" style="248" bestFit="1" customWidth="1"/>
    <col min="17" max="17" width="7.85546875" style="248" customWidth="1"/>
    <col min="18" max="18" width="6.85546875" style="248" bestFit="1" customWidth="1"/>
    <col min="19" max="19" width="7.85546875" style="248" customWidth="1"/>
    <col min="20" max="20" width="7.85546875" style="46" customWidth="1"/>
    <col min="21" max="21" width="6.85546875" style="46" bestFit="1" customWidth="1"/>
    <col min="22" max="22" width="7.140625" style="48" bestFit="1" customWidth="1"/>
    <col min="23" max="23" width="7.140625" style="161" bestFit="1" customWidth="1"/>
    <col min="24" max="24" width="5.85546875" style="47" customWidth="1"/>
    <col min="25" max="16384" width="4.28515625" style="47"/>
  </cols>
  <sheetData>
    <row r="1" spans="1:24" s="222" customFormat="1" ht="15" customHeight="1" thickBot="1" x14ac:dyDescent="0.25">
      <c r="A1" s="223"/>
      <c r="B1" s="219"/>
      <c r="C1" s="851" t="s">
        <v>282</v>
      </c>
      <c r="D1" s="857" t="s">
        <v>87</v>
      </c>
      <c r="E1" s="854"/>
      <c r="F1" s="854"/>
      <c r="G1" s="854"/>
      <c r="H1" s="854"/>
      <c r="I1" s="854"/>
      <c r="J1" s="854"/>
      <c r="K1" s="854"/>
      <c r="L1" s="854"/>
      <c r="M1" s="854"/>
      <c r="N1" s="854"/>
      <c r="O1" s="854"/>
      <c r="P1" s="854"/>
      <c r="Q1" s="854"/>
      <c r="R1" s="854"/>
      <c r="S1" s="854"/>
      <c r="T1" s="854"/>
      <c r="U1" s="854"/>
      <c r="V1" s="854"/>
      <c r="W1" s="854"/>
      <c r="X1" s="858"/>
    </row>
    <row r="2" spans="1:24" s="222" customFormat="1" ht="32.25" customHeight="1" thickBot="1" x14ac:dyDescent="0.25">
      <c r="A2" s="223"/>
      <c r="B2" s="219"/>
      <c r="C2" s="851"/>
      <c r="D2" s="799" t="s">
        <v>252</v>
      </c>
      <c r="E2" s="799"/>
      <c r="F2" s="800"/>
      <c r="G2" s="801" t="s">
        <v>253</v>
      </c>
      <c r="H2" s="799"/>
      <c r="I2" s="802"/>
      <c r="J2" s="798" t="s">
        <v>254</v>
      </c>
      <c r="K2" s="799"/>
      <c r="L2" s="800"/>
      <c r="M2" s="801" t="s">
        <v>254</v>
      </c>
      <c r="N2" s="799"/>
      <c r="O2" s="802"/>
      <c r="P2" s="798" t="s">
        <v>256</v>
      </c>
      <c r="Q2" s="799"/>
      <c r="R2" s="800"/>
      <c r="S2" s="817" t="s">
        <v>283</v>
      </c>
      <c r="T2" s="818"/>
      <c r="U2" s="819"/>
      <c r="V2" s="798" t="s">
        <v>258</v>
      </c>
      <c r="W2" s="799"/>
      <c r="X2" s="799"/>
    </row>
    <row r="3" spans="1:24" s="222" customFormat="1" ht="73.5" customHeight="1" thickBot="1" x14ac:dyDescent="0.25">
      <c r="A3" s="223"/>
      <c r="B3" s="219"/>
      <c r="C3" s="274" t="s">
        <v>126</v>
      </c>
      <c r="D3" s="862" t="s">
        <v>345</v>
      </c>
      <c r="E3" s="812"/>
      <c r="F3" s="813"/>
      <c r="G3" s="811" t="s">
        <v>338</v>
      </c>
      <c r="H3" s="812"/>
      <c r="I3" s="813"/>
      <c r="J3" s="811" t="s">
        <v>339</v>
      </c>
      <c r="K3" s="812"/>
      <c r="L3" s="813"/>
      <c r="M3" s="811" t="s">
        <v>340</v>
      </c>
      <c r="N3" s="812"/>
      <c r="O3" s="813"/>
      <c r="P3" s="811" t="s">
        <v>341</v>
      </c>
      <c r="Q3" s="812"/>
      <c r="R3" s="813"/>
      <c r="S3" s="811" t="s">
        <v>342</v>
      </c>
      <c r="T3" s="812"/>
      <c r="U3" s="813"/>
      <c r="V3" s="811" t="s">
        <v>343</v>
      </c>
      <c r="W3" s="812"/>
      <c r="X3" s="814"/>
    </row>
    <row r="4" spans="1:24" s="222" customFormat="1" ht="92.25" customHeight="1" x14ac:dyDescent="0.2">
      <c r="A4" s="211" t="s">
        <v>42</v>
      </c>
      <c r="B4" s="212" t="s">
        <v>126</v>
      </c>
      <c r="C4" s="282" t="s">
        <v>144</v>
      </c>
      <c r="D4" s="325" t="s">
        <v>161</v>
      </c>
      <c r="E4" s="325" t="s">
        <v>162</v>
      </c>
      <c r="F4" s="328" t="s">
        <v>163</v>
      </c>
      <c r="G4" s="355" t="s">
        <v>161</v>
      </c>
      <c r="H4" s="325" t="s">
        <v>162</v>
      </c>
      <c r="I4" s="326" t="s">
        <v>163</v>
      </c>
      <c r="J4" s="327" t="s">
        <v>161</v>
      </c>
      <c r="K4" s="356" t="s">
        <v>162</v>
      </c>
      <c r="L4" s="328" t="s">
        <v>163</v>
      </c>
      <c r="M4" s="324" t="s">
        <v>161</v>
      </c>
      <c r="N4" s="356" t="s">
        <v>162</v>
      </c>
      <c r="O4" s="326" t="s">
        <v>163</v>
      </c>
      <c r="P4" s="327" t="s">
        <v>161</v>
      </c>
      <c r="Q4" s="325" t="s">
        <v>162</v>
      </c>
      <c r="R4" s="357" t="s">
        <v>163</v>
      </c>
      <c r="S4" s="355" t="s">
        <v>161</v>
      </c>
      <c r="T4" s="356" t="s">
        <v>162</v>
      </c>
      <c r="U4" s="358" t="s">
        <v>163</v>
      </c>
      <c r="V4" s="359" t="s">
        <v>161</v>
      </c>
      <c r="W4" s="325" t="s">
        <v>162</v>
      </c>
      <c r="X4" s="325" t="s">
        <v>163</v>
      </c>
    </row>
    <row r="5" spans="1:24" ht="30" x14ac:dyDescent="0.25">
      <c r="A5" s="110" t="s">
        <v>11</v>
      </c>
      <c r="B5" s="109" t="s">
        <v>57</v>
      </c>
      <c r="C5" s="109"/>
      <c r="D5" s="748"/>
      <c r="E5" s="748"/>
      <c r="F5" s="749"/>
      <c r="G5" s="747"/>
      <c r="H5" s="748"/>
      <c r="I5" s="751"/>
      <c r="J5" s="752"/>
      <c r="K5" s="748"/>
      <c r="L5" s="749"/>
      <c r="M5" s="747"/>
      <c r="N5" s="748"/>
      <c r="O5" s="751"/>
      <c r="P5" s="752"/>
      <c r="Q5" s="748"/>
      <c r="R5" s="749"/>
      <c r="S5" s="747"/>
      <c r="T5" s="748"/>
      <c r="U5" s="751"/>
      <c r="V5" s="752"/>
      <c r="W5" s="748"/>
      <c r="X5" s="748"/>
    </row>
    <row r="6" spans="1:24" ht="17.100000000000001" customHeight="1" x14ac:dyDescent="0.25">
      <c r="A6" s="110">
        <v>1</v>
      </c>
      <c r="B6" s="109" t="s">
        <v>145</v>
      </c>
      <c r="C6" s="217" t="s">
        <v>146</v>
      </c>
      <c r="D6" s="190">
        <v>0</v>
      </c>
      <c r="E6" s="190">
        <v>0</v>
      </c>
      <c r="F6" s="252">
        <v>0</v>
      </c>
      <c r="G6" s="189">
        <v>0</v>
      </c>
      <c r="H6" s="190">
        <v>0</v>
      </c>
      <c r="I6" s="191">
        <v>0</v>
      </c>
      <c r="J6" s="261">
        <v>0</v>
      </c>
      <c r="K6" s="190">
        <v>0</v>
      </c>
      <c r="L6" s="252">
        <v>0</v>
      </c>
      <c r="M6" s="189">
        <v>0</v>
      </c>
      <c r="N6" s="190">
        <v>0</v>
      </c>
      <c r="O6" s="191">
        <v>0</v>
      </c>
      <c r="P6" s="261">
        <v>564874189</v>
      </c>
      <c r="Q6" s="190">
        <v>0</v>
      </c>
      <c r="R6" s="252">
        <v>0</v>
      </c>
      <c r="S6" s="189">
        <v>0</v>
      </c>
      <c r="T6" s="190">
        <v>0</v>
      </c>
      <c r="U6" s="191">
        <v>0</v>
      </c>
      <c r="V6" s="261">
        <v>6263230</v>
      </c>
      <c r="W6" s="190">
        <v>0</v>
      </c>
      <c r="X6" s="190">
        <v>0</v>
      </c>
    </row>
    <row r="7" spans="1:24" ht="17.100000000000001" customHeight="1" x14ac:dyDescent="0.25">
      <c r="A7" s="110"/>
      <c r="B7" s="109" t="s">
        <v>147</v>
      </c>
      <c r="C7" s="217"/>
      <c r="D7" s="190"/>
      <c r="E7" s="190"/>
      <c r="F7" s="252"/>
      <c r="G7" s="189"/>
      <c r="H7" s="190"/>
      <c r="I7" s="191"/>
      <c r="J7" s="261"/>
      <c r="K7" s="190"/>
      <c r="L7" s="252"/>
      <c r="M7" s="189"/>
      <c r="N7" s="190"/>
      <c r="O7" s="191"/>
      <c r="P7" s="261"/>
      <c r="Q7" s="190"/>
      <c r="R7" s="252"/>
      <c r="S7" s="189"/>
      <c r="T7" s="190"/>
      <c r="U7" s="191"/>
      <c r="V7" s="261"/>
      <c r="W7" s="190"/>
      <c r="X7" s="190"/>
    </row>
    <row r="8" spans="1:24" ht="17.100000000000001" customHeight="1" x14ac:dyDescent="0.25">
      <c r="A8" s="110">
        <v>2</v>
      </c>
      <c r="B8" s="109" t="s">
        <v>59</v>
      </c>
      <c r="C8" s="217" t="s">
        <v>148</v>
      </c>
      <c r="D8" s="190">
        <v>0</v>
      </c>
      <c r="E8" s="190">
        <v>0</v>
      </c>
      <c r="F8" s="252">
        <v>0</v>
      </c>
      <c r="G8" s="189">
        <v>0</v>
      </c>
      <c r="H8" s="190">
        <v>0</v>
      </c>
      <c r="I8" s="191">
        <v>0</v>
      </c>
      <c r="J8" s="261">
        <v>0</v>
      </c>
      <c r="K8" s="190">
        <v>0</v>
      </c>
      <c r="L8" s="252">
        <v>0</v>
      </c>
      <c r="M8" s="189">
        <v>0</v>
      </c>
      <c r="N8" s="190">
        <v>0</v>
      </c>
      <c r="O8" s="191">
        <v>0</v>
      </c>
      <c r="P8" s="261">
        <v>0</v>
      </c>
      <c r="Q8" s="190">
        <v>0</v>
      </c>
      <c r="R8" s="252">
        <v>0</v>
      </c>
      <c r="S8" s="189">
        <v>0</v>
      </c>
      <c r="T8" s="190">
        <v>0</v>
      </c>
      <c r="U8" s="191">
        <v>0</v>
      </c>
      <c r="V8" s="261">
        <v>0</v>
      </c>
      <c r="W8" s="190">
        <v>0</v>
      </c>
      <c r="X8" s="190">
        <v>0</v>
      </c>
    </row>
    <row r="9" spans="1:24" ht="17.100000000000001" customHeight="1" x14ac:dyDescent="0.25">
      <c r="A9" s="110">
        <v>3</v>
      </c>
      <c r="B9" s="109" t="s">
        <v>149</v>
      </c>
      <c r="C9" s="217" t="s">
        <v>150</v>
      </c>
      <c r="D9" s="190">
        <v>0</v>
      </c>
      <c r="E9" s="190">
        <v>0</v>
      </c>
      <c r="F9" s="252">
        <v>0</v>
      </c>
      <c r="G9" s="189">
        <v>1913368.5999999999</v>
      </c>
      <c r="H9" s="190">
        <v>0</v>
      </c>
      <c r="I9" s="191">
        <v>0</v>
      </c>
      <c r="J9" s="261">
        <v>1986760</v>
      </c>
      <c r="K9" s="190">
        <v>0</v>
      </c>
      <c r="L9" s="252">
        <v>0</v>
      </c>
      <c r="M9" s="189">
        <v>17392642.379999999</v>
      </c>
      <c r="N9" s="190">
        <v>0</v>
      </c>
      <c r="O9" s="191">
        <v>0</v>
      </c>
      <c r="P9" s="261">
        <v>0</v>
      </c>
      <c r="Q9" s="190">
        <v>0</v>
      </c>
      <c r="R9" s="252">
        <v>0</v>
      </c>
      <c r="S9" s="189">
        <v>0</v>
      </c>
      <c r="T9" s="190">
        <v>0</v>
      </c>
      <c r="U9" s="191">
        <v>0</v>
      </c>
      <c r="V9" s="261">
        <v>0</v>
      </c>
      <c r="W9" s="190">
        <v>0</v>
      </c>
      <c r="X9" s="190">
        <v>0</v>
      </c>
    </row>
    <row r="10" spans="1:24" s="58" customFormat="1" ht="17.100000000000001" customHeight="1" x14ac:dyDescent="0.25">
      <c r="A10" s="110">
        <v>4</v>
      </c>
      <c r="B10" s="109" t="s">
        <v>151</v>
      </c>
      <c r="C10" s="217" t="s">
        <v>152</v>
      </c>
      <c r="D10" s="190">
        <v>0</v>
      </c>
      <c r="E10" s="197">
        <v>0</v>
      </c>
      <c r="F10" s="200">
        <v>0</v>
      </c>
      <c r="G10" s="189">
        <v>0</v>
      </c>
      <c r="H10" s="197">
        <v>0</v>
      </c>
      <c r="I10" s="198">
        <v>0</v>
      </c>
      <c r="J10" s="261">
        <v>0</v>
      </c>
      <c r="K10" s="197">
        <v>0</v>
      </c>
      <c r="L10" s="200">
        <v>0</v>
      </c>
      <c r="M10" s="189">
        <v>0</v>
      </c>
      <c r="N10" s="197">
        <v>0</v>
      </c>
      <c r="O10" s="198">
        <v>0</v>
      </c>
      <c r="P10" s="261">
        <v>0</v>
      </c>
      <c r="Q10" s="197">
        <v>0</v>
      </c>
      <c r="R10" s="200">
        <v>0</v>
      </c>
      <c r="S10" s="189">
        <v>0</v>
      </c>
      <c r="T10" s="197">
        <v>0</v>
      </c>
      <c r="U10" s="198">
        <v>0</v>
      </c>
      <c r="V10" s="261">
        <v>0</v>
      </c>
      <c r="W10" s="197">
        <v>0</v>
      </c>
      <c r="X10" s="197">
        <v>0</v>
      </c>
    </row>
    <row r="11" spans="1:24" ht="17.100000000000001" customHeight="1" x14ac:dyDescent="0.25">
      <c r="A11" s="110"/>
      <c r="B11" s="224" t="s">
        <v>63</v>
      </c>
      <c r="C11" s="221"/>
      <c r="D11" s="197">
        <f t="shared" ref="D11:F11" si="0">SUM(D8:D10,D6)</f>
        <v>0</v>
      </c>
      <c r="E11" s="197">
        <f t="shared" si="0"/>
        <v>0</v>
      </c>
      <c r="F11" s="200">
        <f t="shared" si="0"/>
        <v>0</v>
      </c>
      <c r="G11" s="196">
        <f>SUM(G8:G10,G6)</f>
        <v>1913368.5999999999</v>
      </c>
      <c r="H11" s="197">
        <f t="shared" ref="H11:L11" si="1">SUM(H8:H10,H6)</f>
        <v>0</v>
      </c>
      <c r="I11" s="198">
        <f t="shared" si="1"/>
        <v>0</v>
      </c>
      <c r="J11" s="199">
        <f t="shared" si="1"/>
        <v>1986760</v>
      </c>
      <c r="K11" s="197">
        <f t="shared" si="1"/>
        <v>0</v>
      </c>
      <c r="L11" s="200">
        <f t="shared" si="1"/>
        <v>0</v>
      </c>
      <c r="M11" s="196">
        <f t="shared" ref="M11:O11" si="2">SUM(M8:M10,M6)</f>
        <v>17392642.379999999</v>
      </c>
      <c r="N11" s="197">
        <f t="shared" si="2"/>
        <v>0</v>
      </c>
      <c r="O11" s="198">
        <f t="shared" si="2"/>
        <v>0</v>
      </c>
      <c r="P11" s="199">
        <f>SUM(P8:P10,P6)</f>
        <v>564874189</v>
      </c>
      <c r="Q11" s="197">
        <f>SUM(Q8:Q10,Q6)</f>
        <v>0</v>
      </c>
      <c r="R11" s="200">
        <f>SUM(R8:R10,R6)</f>
        <v>0</v>
      </c>
      <c r="S11" s="196">
        <f t="shared" ref="S11:U11" si="3">SUM(S8:S10,S6)</f>
        <v>0</v>
      </c>
      <c r="T11" s="197">
        <f t="shared" si="3"/>
        <v>0</v>
      </c>
      <c r="U11" s="198">
        <f t="shared" si="3"/>
        <v>0</v>
      </c>
      <c r="V11" s="199">
        <f t="shared" ref="V11:X11" si="4">SUM(V8:V10,V6)</f>
        <v>6263230</v>
      </c>
      <c r="W11" s="197">
        <f t="shared" si="4"/>
        <v>0</v>
      </c>
      <c r="X11" s="197">
        <f t="shared" si="4"/>
        <v>0</v>
      </c>
    </row>
    <row r="12" spans="1:24" ht="33" customHeight="1" x14ac:dyDescent="0.25">
      <c r="A12" s="110" t="s">
        <v>52</v>
      </c>
      <c r="B12" s="109" t="s">
        <v>64</v>
      </c>
      <c r="C12" s="217"/>
      <c r="D12" s="748"/>
      <c r="E12" s="748"/>
      <c r="F12" s="749"/>
      <c r="G12" s="747"/>
      <c r="H12" s="748"/>
      <c r="I12" s="751"/>
      <c r="J12" s="752"/>
      <c r="K12" s="748"/>
      <c r="L12" s="749"/>
      <c r="M12" s="747"/>
      <c r="N12" s="748"/>
      <c r="O12" s="751"/>
      <c r="P12" s="752"/>
      <c r="Q12" s="748"/>
      <c r="R12" s="749"/>
      <c r="S12" s="747"/>
      <c r="T12" s="748"/>
      <c r="U12" s="751"/>
      <c r="V12" s="752"/>
      <c r="W12" s="748"/>
      <c r="X12" s="748"/>
    </row>
    <row r="13" spans="1:24" ht="32.25" customHeight="1" x14ac:dyDescent="0.25">
      <c r="A13" s="110">
        <v>5</v>
      </c>
      <c r="B13" s="109" t="s">
        <v>73</v>
      </c>
      <c r="C13" s="217" t="s">
        <v>153</v>
      </c>
      <c r="D13" s="190">
        <v>0</v>
      </c>
      <c r="E13" s="190">
        <v>0</v>
      </c>
      <c r="F13" s="252">
        <v>0</v>
      </c>
      <c r="G13" s="189">
        <v>0</v>
      </c>
      <c r="H13" s="190">
        <v>0</v>
      </c>
      <c r="I13" s="191">
        <v>0</v>
      </c>
      <c r="J13" s="261">
        <v>0</v>
      </c>
      <c r="K13" s="190">
        <v>0</v>
      </c>
      <c r="L13" s="252">
        <v>0</v>
      </c>
      <c r="M13" s="189">
        <v>0</v>
      </c>
      <c r="N13" s="190">
        <v>0</v>
      </c>
      <c r="O13" s="191">
        <v>0</v>
      </c>
      <c r="P13" s="261">
        <v>0</v>
      </c>
      <c r="Q13" s="190">
        <v>0</v>
      </c>
      <c r="R13" s="252">
        <v>0</v>
      </c>
      <c r="S13" s="189">
        <v>0</v>
      </c>
      <c r="T13" s="190">
        <v>0</v>
      </c>
      <c r="U13" s="191">
        <v>0</v>
      </c>
      <c r="V13" s="261">
        <v>0</v>
      </c>
      <c r="W13" s="190">
        <v>0</v>
      </c>
      <c r="X13" s="190">
        <v>0</v>
      </c>
    </row>
    <row r="14" spans="1:24" ht="17.100000000000001" customHeight="1" x14ac:dyDescent="0.25">
      <c r="A14" s="110">
        <v>6</v>
      </c>
      <c r="B14" s="109" t="s">
        <v>154</v>
      </c>
      <c r="C14" s="217" t="s">
        <v>155</v>
      </c>
      <c r="D14" s="190">
        <v>0</v>
      </c>
      <c r="E14" s="284">
        <v>0</v>
      </c>
      <c r="F14" s="252">
        <v>0</v>
      </c>
      <c r="G14" s="189">
        <v>0</v>
      </c>
      <c r="H14" s="284">
        <v>0</v>
      </c>
      <c r="I14" s="191">
        <v>0</v>
      </c>
      <c r="J14" s="261">
        <v>0</v>
      </c>
      <c r="K14" s="284">
        <v>0</v>
      </c>
      <c r="L14" s="252">
        <v>0</v>
      </c>
      <c r="M14" s="189">
        <v>0</v>
      </c>
      <c r="N14" s="284">
        <v>0</v>
      </c>
      <c r="O14" s="191">
        <v>0</v>
      </c>
      <c r="P14" s="261">
        <v>0</v>
      </c>
      <c r="Q14" s="284">
        <v>0</v>
      </c>
      <c r="R14" s="252">
        <v>0</v>
      </c>
      <c r="S14" s="189">
        <v>0</v>
      </c>
      <c r="T14" s="190">
        <v>0</v>
      </c>
      <c r="U14" s="191">
        <v>0</v>
      </c>
      <c r="V14" s="261">
        <v>0</v>
      </c>
      <c r="W14" s="284">
        <v>0</v>
      </c>
      <c r="X14" s="190">
        <v>0</v>
      </c>
    </row>
    <row r="15" spans="1:24" s="58" customFormat="1" ht="28.5" customHeight="1" x14ac:dyDescent="0.25">
      <c r="A15" s="110">
        <v>7</v>
      </c>
      <c r="B15" s="109" t="s">
        <v>75</v>
      </c>
      <c r="C15" s="217" t="s">
        <v>156</v>
      </c>
      <c r="D15" s="190">
        <v>0</v>
      </c>
      <c r="E15" s="190">
        <v>0</v>
      </c>
      <c r="F15" s="252">
        <v>0</v>
      </c>
      <c r="G15" s="189">
        <v>0</v>
      </c>
      <c r="H15" s="190">
        <v>0</v>
      </c>
      <c r="I15" s="191">
        <v>0</v>
      </c>
      <c r="J15" s="261">
        <v>0</v>
      </c>
      <c r="K15" s="190">
        <v>0</v>
      </c>
      <c r="L15" s="252">
        <v>0</v>
      </c>
      <c r="M15" s="189">
        <v>0</v>
      </c>
      <c r="N15" s="190">
        <v>0</v>
      </c>
      <c r="O15" s="191">
        <v>0</v>
      </c>
      <c r="P15" s="261">
        <v>0</v>
      </c>
      <c r="Q15" s="190">
        <v>0</v>
      </c>
      <c r="R15" s="252">
        <v>0</v>
      </c>
      <c r="S15" s="189">
        <v>0</v>
      </c>
      <c r="T15" s="190">
        <v>0</v>
      </c>
      <c r="U15" s="191">
        <v>0</v>
      </c>
      <c r="V15" s="261">
        <v>0</v>
      </c>
      <c r="W15" s="190">
        <v>0</v>
      </c>
      <c r="X15" s="190">
        <v>0</v>
      </c>
    </row>
    <row r="16" spans="1:24" ht="17.100000000000001" customHeight="1" x14ac:dyDescent="0.25">
      <c r="A16" s="110"/>
      <c r="B16" s="224" t="s">
        <v>71</v>
      </c>
      <c r="C16" s="221"/>
      <c r="D16" s="197">
        <f t="shared" ref="D16:F16" si="5">SUM(D13:D15)</f>
        <v>0</v>
      </c>
      <c r="E16" s="197">
        <f t="shared" si="5"/>
        <v>0</v>
      </c>
      <c r="F16" s="200">
        <f t="shared" si="5"/>
        <v>0</v>
      </c>
      <c r="G16" s="196">
        <f t="shared" ref="G16:L16" si="6">SUM(G13:G15)</f>
        <v>0</v>
      </c>
      <c r="H16" s="197">
        <f t="shared" si="6"/>
        <v>0</v>
      </c>
      <c r="I16" s="198">
        <f t="shared" si="6"/>
        <v>0</v>
      </c>
      <c r="J16" s="199">
        <f t="shared" si="6"/>
        <v>0</v>
      </c>
      <c r="K16" s="197">
        <f t="shared" si="6"/>
        <v>0</v>
      </c>
      <c r="L16" s="200">
        <f t="shared" si="6"/>
        <v>0</v>
      </c>
      <c r="M16" s="196">
        <f t="shared" ref="M16:O16" si="7">SUM(M13:M15)</f>
        <v>0</v>
      </c>
      <c r="N16" s="197">
        <f t="shared" si="7"/>
        <v>0</v>
      </c>
      <c r="O16" s="198">
        <f t="shared" si="7"/>
        <v>0</v>
      </c>
      <c r="P16" s="199">
        <f>SUM(P13:P15)</f>
        <v>0</v>
      </c>
      <c r="Q16" s="197">
        <f>SUM(Q13:Q15)</f>
        <v>0</v>
      </c>
      <c r="R16" s="200">
        <f>SUM(R13:R15)</f>
        <v>0</v>
      </c>
      <c r="S16" s="196">
        <f t="shared" ref="S16:U16" si="8">SUM(S13:S15)</f>
        <v>0</v>
      </c>
      <c r="T16" s="197">
        <f t="shared" si="8"/>
        <v>0</v>
      </c>
      <c r="U16" s="198">
        <f t="shared" si="8"/>
        <v>0</v>
      </c>
      <c r="V16" s="199">
        <f t="shared" ref="V16:X16" si="9">SUM(V13:V15)</f>
        <v>0</v>
      </c>
      <c r="W16" s="197">
        <f t="shared" si="9"/>
        <v>0</v>
      </c>
      <c r="X16" s="197">
        <f t="shared" si="9"/>
        <v>0</v>
      </c>
    </row>
    <row r="17" spans="1:24" ht="17.100000000000001" customHeight="1" x14ac:dyDescent="0.25">
      <c r="A17" s="110" t="s">
        <v>55</v>
      </c>
      <c r="B17" s="109" t="s">
        <v>91</v>
      </c>
      <c r="C17" s="217"/>
      <c r="D17" s="748"/>
      <c r="E17" s="748"/>
      <c r="F17" s="749"/>
      <c r="G17" s="747"/>
      <c r="H17" s="748"/>
      <c r="I17" s="751"/>
      <c r="J17" s="752"/>
      <c r="K17" s="748"/>
      <c r="L17" s="749"/>
      <c r="M17" s="747"/>
      <c r="N17" s="748"/>
      <c r="O17" s="751"/>
      <c r="P17" s="752"/>
      <c r="Q17" s="748"/>
      <c r="R17" s="749"/>
      <c r="S17" s="747"/>
      <c r="T17" s="748"/>
      <c r="U17" s="751"/>
      <c r="V17" s="752"/>
      <c r="W17" s="748"/>
      <c r="X17" s="748"/>
    </row>
    <row r="18" spans="1:24" ht="17.100000000000001" customHeight="1" x14ac:dyDescent="0.25">
      <c r="A18" s="110"/>
      <c r="B18" s="109" t="s">
        <v>82</v>
      </c>
      <c r="C18" s="217"/>
      <c r="D18" s="748"/>
      <c r="E18" s="748"/>
      <c r="F18" s="749"/>
      <c r="G18" s="747"/>
      <c r="H18" s="748"/>
      <c r="I18" s="751"/>
      <c r="J18" s="752"/>
      <c r="K18" s="748"/>
      <c r="L18" s="749"/>
      <c r="M18" s="747"/>
      <c r="N18" s="748"/>
      <c r="O18" s="751"/>
      <c r="P18" s="752"/>
      <c r="Q18" s="748"/>
      <c r="R18" s="749"/>
      <c r="S18" s="747"/>
      <c r="T18" s="748"/>
      <c r="U18" s="751"/>
      <c r="V18" s="752"/>
      <c r="W18" s="748"/>
      <c r="X18" s="748"/>
    </row>
    <row r="19" spans="1:24" ht="17.100000000000001" customHeight="1" x14ac:dyDescent="0.25">
      <c r="A19" s="110">
        <v>8</v>
      </c>
      <c r="B19" s="109" t="s">
        <v>80</v>
      </c>
      <c r="C19" s="217" t="s">
        <v>157</v>
      </c>
      <c r="D19" s="190">
        <v>0</v>
      </c>
      <c r="E19" s="190">
        <v>0</v>
      </c>
      <c r="F19" s="252">
        <v>0</v>
      </c>
      <c r="G19" s="189">
        <v>0</v>
      </c>
      <c r="H19" s="190">
        <v>0</v>
      </c>
      <c r="I19" s="191">
        <v>0</v>
      </c>
      <c r="J19" s="261">
        <v>0</v>
      </c>
      <c r="K19" s="190">
        <v>0</v>
      </c>
      <c r="L19" s="252">
        <v>0</v>
      </c>
      <c r="M19" s="189">
        <v>0</v>
      </c>
      <c r="N19" s="190">
        <v>0</v>
      </c>
      <c r="O19" s="191">
        <v>0</v>
      </c>
      <c r="P19" s="261">
        <v>0</v>
      </c>
      <c r="Q19" s="190">
        <v>0</v>
      </c>
      <c r="R19" s="252">
        <v>0</v>
      </c>
      <c r="S19" s="189">
        <v>145316492</v>
      </c>
      <c r="T19" s="190">
        <v>0</v>
      </c>
      <c r="U19" s="191">
        <v>0</v>
      </c>
      <c r="V19" s="261">
        <v>0</v>
      </c>
      <c r="W19" s="190">
        <v>0</v>
      </c>
      <c r="X19" s="190">
        <v>0</v>
      </c>
    </row>
    <row r="20" spans="1:24" ht="17.100000000000001" customHeight="1" x14ac:dyDescent="0.25">
      <c r="A20" s="110">
        <v>9</v>
      </c>
      <c r="B20" s="109" t="s">
        <v>81</v>
      </c>
      <c r="C20" s="217" t="s">
        <v>157</v>
      </c>
      <c r="D20" s="190">
        <v>0</v>
      </c>
      <c r="E20" s="190">
        <v>0</v>
      </c>
      <c r="F20" s="252">
        <v>0</v>
      </c>
      <c r="G20" s="189">
        <v>0</v>
      </c>
      <c r="H20" s="190">
        <v>0</v>
      </c>
      <c r="I20" s="191">
        <v>0</v>
      </c>
      <c r="J20" s="261">
        <v>0</v>
      </c>
      <c r="K20" s="190">
        <v>0</v>
      </c>
      <c r="L20" s="252">
        <v>0</v>
      </c>
      <c r="M20" s="189">
        <v>0</v>
      </c>
      <c r="N20" s="190">
        <v>0</v>
      </c>
      <c r="O20" s="191">
        <v>0</v>
      </c>
      <c r="P20" s="261">
        <v>0</v>
      </c>
      <c r="Q20" s="190">
        <v>0</v>
      </c>
      <c r="R20" s="252">
        <v>0</v>
      </c>
      <c r="S20" s="189">
        <v>0</v>
      </c>
      <c r="T20" s="190">
        <v>0</v>
      </c>
      <c r="U20" s="191">
        <v>0</v>
      </c>
      <c r="V20" s="261">
        <v>0</v>
      </c>
      <c r="W20" s="190">
        <v>0</v>
      </c>
      <c r="X20" s="190">
        <v>0</v>
      </c>
    </row>
    <row r="21" spans="1:24" ht="17.100000000000001" customHeight="1" x14ac:dyDescent="0.25">
      <c r="A21" s="110"/>
      <c r="B21" s="109" t="s">
        <v>83</v>
      </c>
      <c r="C21" s="217"/>
      <c r="D21" s="748"/>
      <c r="E21" s="748"/>
      <c r="F21" s="749"/>
      <c r="G21" s="747"/>
      <c r="H21" s="748"/>
      <c r="I21" s="751"/>
      <c r="J21" s="752"/>
      <c r="K21" s="748"/>
      <c r="L21" s="749"/>
      <c r="M21" s="747"/>
      <c r="N21" s="748"/>
      <c r="O21" s="751"/>
      <c r="P21" s="752"/>
      <c r="Q21" s="748"/>
      <c r="R21" s="749"/>
      <c r="S21" s="747"/>
      <c r="T21" s="748"/>
      <c r="U21" s="751"/>
      <c r="V21" s="752"/>
      <c r="W21" s="748"/>
      <c r="X21" s="748"/>
    </row>
    <row r="22" spans="1:24" ht="17.100000000000001" customHeight="1" x14ac:dyDescent="0.25">
      <c r="A22" s="110">
        <v>10</v>
      </c>
      <c r="B22" s="109" t="s">
        <v>80</v>
      </c>
      <c r="C22" s="217" t="s">
        <v>157</v>
      </c>
      <c r="D22" s="190">
        <v>0</v>
      </c>
      <c r="E22" s="190">
        <v>0</v>
      </c>
      <c r="F22" s="252">
        <v>0</v>
      </c>
      <c r="G22" s="189">
        <v>0</v>
      </c>
      <c r="H22" s="190">
        <v>0</v>
      </c>
      <c r="I22" s="191">
        <v>0</v>
      </c>
      <c r="J22" s="261">
        <v>0</v>
      </c>
      <c r="K22" s="190">
        <v>0</v>
      </c>
      <c r="L22" s="252">
        <v>0</v>
      </c>
      <c r="M22" s="189">
        <v>0</v>
      </c>
      <c r="N22" s="190">
        <v>0</v>
      </c>
      <c r="O22" s="191">
        <v>0</v>
      </c>
      <c r="P22" s="261">
        <v>0</v>
      </c>
      <c r="Q22" s="190">
        <v>0</v>
      </c>
      <c r="R22" s="252">
        <v>0</v>
      </c>
      <c r="S22" s="189">
        <v>142608349</v>
      </c>
      <c r="T22" s="190">
        <v>0</v>
      </c>
      <c r="U22" s="191">
        <v>0</v>
      </c>
      <c r="V22" s="261">
        <v>0</v>
      </c>
      <c r="W22" s="190">
        <v>0</v>
      </c>
      <c r="X22" s="190">
        <v>0</v>
      </c>
    </row>
    <row r="23" spans="1:24" ht="17.100000000000001" customHeight="1" x14ac:dyDescent="0.25">
      <c r="A23" s="110">
        <v>11</v>
      </c>
      <c r="B23" s="109" t="s">
        <v>81</v>
      </c>
      <c r="C23" s="217" t="s">
        <v>157</v>
      </c>
      <c r="D23" s="190"/>
      <c r="E23" s="190"/>
      <c r="F23" s="252"/>
      <c r="G23" s="189"/>
      <c r="H23" s="190"/>
      <c r="I23" s="191"/>
      <c r="J23" s="261"/>
      <c r="K23" s="190"/>
      <c r="L23" s="252"/>
      <c r="M23" s="189"/>
      <c r="N23" s="190"/>
      <c r="O23" s="191"/>
      <c r="P23" s="261"/>
      <c r="Q23" s="190"/>
      <c r="R23" s="252"/>
      <c r="S23" s="189"/>
      <c r="T23" s="190"/>
      <c r="U23" s="191"/>
      <c r="V23" s="261"/>
      <c r="W23" s="190"/>
      <c r="X23" s="190"/>
    </row>
    <row r="24" spans="1:24" ht="17.100000000000001" customHeight="1" x14ac:dyDescent="0.25">
      <c r="A24" s="110"/>
      <c r="B24" s="109" t="s">
        <v>84</v>
      </c>
      <c r="C24" s="217"/>
      <c r="D24" s="748"/>
      <c r="E24" s="748"/>
      <c r="F24" s="749"/>
      <c r="G24" s="747"/>
      <c r="H24" s="748"/>
      <c r="I24" s="751"/>
      <c r="J24" s="752"/>
      <c r="K24" s="748"/>
      <c r="L24" s="749"/>
      <c r="M24" s="747"/>
      <c r="N24" s="748"/>
      <c r="O24" s="751"/>
      <c r="P24" s="752"/>
      <c r="Q24" s="748"/>
      <c r="R24" s="749"/>
      <c r="S24" s="747"/>
      <c r="T24" s="748"/>
      <c r="U24" s="751"/>
      <c r="V24" s="752"/>
      <c r="W24" s="748"/>
      <c r="X24" s="748"/>
    </row>
    <row r="25" spans="1:24" ht="17.100000000000001" customHeight="1" x14ac:dyDescent="0.25">
      <c r="A25" s="110">
        <v>12</v>
      </c>
      <c r="B25" s="109" t="s">
        <v>158</v>
      </c>
      <c r="C25" s="217" t="s">
        <v>167</v>
      </c>
      <c r="D25" s="190">
        <v>0</v>
      </c>
      <c r="E25" s="190">
        <v>0</v>
      </c>
      <c r="F25" s="252">
        <v>0</v>
      </c>
      <c r="G25" s="189">
        <v>0</v>
      </c>
      <c r="H25" s="190">
        <v>0</v>
      </c>
      <c r="I25" s="191">
        <v>0</v>
      </c>
      <c r="J25" s="261">
        <v>0</v>
      </c>
      <c r="K25" s="190">
        <v>0</v>
      </c>
      <c r="L25" s="252">
        <v>0</v>
      </c>
      <c r="M25" s="189">
        <v>0</v>
      </c>
      <c r="N25" s="190">
        <v>0</v>
      </c>
      <c r="O25" s="191">
        <v>0</v>
      </c>
      <c r="P25" s="261">
        <v>0</v>
      </c>
      <c r="Q25" s="190">
        <v>0</v>
      </c>
      <c r="R25" s="252">
        <v>0</v>
      </c>
      <c r="S25" s="189">
        <v>0</v>
      </c>
      <c r="T25" s="190">
        <v>0</v>
      </c>
      <c r="U25" s="191">
        <v>0</v>
      </c>
      <c r="V25" s="261">
        <v>0</v>
      </c>
      <c r="W25" s="190">
        <v>0</v>
      </c>
      <c r="X25" s="190">
        <v>0</v>
      </c>
    </row>
    <row r="26" spans="1:24" s="58" customFormat="1" ht="17.100000000000001" customHeight="1" x14ac:dyDescent="0.25">
      <c r="A26" s="110">
        <v>13</v>
      </c>
      <c r="B26" s="109" t="s">
        <v>78</v>
      </c>
      <c r="C26" s="217" t="s">
        <v>168</v>
      </c>
      <c r="D26" s="190">
        <v>0</v>
      </c>
      <c r="E26" s="190">
        <v>0</v>
      </c>
      <c r="F26" s="252">
        <v>0</v>
      </c>
      <c r="G26" s="189">
        <v>0</v>
      </c>
      <c r="H26" s="190">
        <v>0</v>
      </c>
      <c r="I26" s="191">
        <v>0</v>
      </c>
      <c r="J26" s="261">
        <v>0</v>
      </c>
      <c r="K26" s="190">
        <v>0</v>
      </c>
      <c r="L26" s="252">
        <v>0</v>
      </c>
      <c r="M26" s="189">
        <v>0</v>
      </c>
      <c r="N26" s="190">
        <v>0</v>
      </c>
      <c r="O26" s="191">
        <v>0</v>
      </c>
      <c r="P26" s="261">
        <v>0</v>
      </c>
      <c r="Q26" s="190">
        <v>0</v>
      </c>
      <c r="R26" s="252">
        <v>0</v>
      </c>
      <c r="S26" s="189">
        <v>0</v>
      </c>
      <c r="T26" s="190">
        <v>0</v>
      </c>
      <c r="U26" s="191">
        <v>0</v>
      </c>
      <c r="V26" s="261">
        <v>0</v>
      </c>
      <c r="W26" s="190">
        <v>0</v>
      </c>
      <c r="X26" s="190">
        <v>0</v>
      </c>
    </row>
    <row r="27" spans="1:24" s="58" customFormat="1" ht="17.100000000000001" customHeight="1" x14ac:dyDescent="0.25">
      <c r="A27" s="110">
        <v>14</v>
      </c>
      <c r="B27" s="109" t="s">
        <v>159</v>
      </c>
      <c r="C27" s="225" t="s">
        <v>169</v>
      </c>
      <c r="D27" s="190">
        <v>0</v>
      </c>
      <c r="E27" s="190">
        <v>0</v>
      </c>
      <c r="F27" s="252">
        <v>0</v>
      </c>
      <c r="G27" s="189">
        <v>0</v>
      </c>
      <c r="H27" s="190">
        <v>0</v>
      </c>
      <c r="I27" s="191">
        <v>0</v>
      </c>
      <c r="J27" s="261">
        <v>0</v>
      </c>
      <c r="K27" s="190">
        <v>0</v>
      </c>
      <c r="L27" s="252">
        <v>0</v>
      </c>
      <c r="M27" s="189">
        <v>0</v>
      </c>
      <c r="N27" s="190">
        <v>0</v>
      </c>
      <c r="O27" s="191">
        <v>0</v>
      </c>
      <c r="P27" s="261">
        <v>0</v>
      </c>
      <c r="Q27" s="190">
        <v>0</v>
      </c>
      <c r="R27" s="252">
        <v>0</v>
      </c>
      <c r="S27" s="189">
        <v>0</v>
      </c>
      <c r="T27" s="190">
        <v>0</v>
      </c>
      <c r="U27" s="191">
        <v>0</v>
      </c>
      <c r="V27" s="261">
        <v>0</v>
      </c>
      <c r="W27" s="190">
        <v>0</v>
      </c>
      <c r="X27" s="190">
        <v>0</v>
      </c>
    </row>
    <row r="28" spans="1:24" s="58" customFormat="1" ht="17.100000000000001" customHeight="1" x14ac:dyDescent="0.25">
      <c r="A28" s="110"/>
      <c r="B28" s="224" t="s">
        <v>51</v>
      </c>
      <c r="C28" s="224"/>
      <c r="D28" s="197">
        <f>SUM(D25:D27,D19,D20,D22,D23)</f>
        <v>0</v>
      </c>
      <c r="E28" s="197">
        <f>SUM(E25:E27,E23,E22,E20,E19)</f>
        <v>0</v>
      </c>
      <c r="F28" s="257">
        <f>SUM(F25:F27,F23,F22,F20,F19)</f>
        <v>0</v>
      </c>
      <c r="G28" s="196">
        <f>SUM(G25:G27,G19,G20,G22,G23)</f>
        <v>0</v>
      </c>
      <c r="H28" s="197">
        <f>SUM(H25:H27,H23,H22,H20,H19)</f>
        <v>0</v>
      </c>
      <c r="I28" s="203">
        <f>SUM(I25:I27,I23,I22,I20,I19)</f>
        <v>0</v>
      </c>
      <c r="J28" s="199">
        <f>SUM(J25:J27,J19,J20,J22,J23)</f>
        <v>0</v>
      </c>
      <c r="K28" s="197">
        <f>SUM(K25:K27,K23,K22,K20,K19)</f>
        <v>0</v>
      </c>
      <c r="L28" s="257">
        <f>SUM(L25:L27,L23,L22,L20,L19)</f>
        <v>0</v>
      </c>
      <c r="M28" s="196">
        <f>SUM(M25:M27,M19,M20,M22,M23)</f>
        <v>0</v>
      </c>
      <c r="N28" s="197">
        <f>SUM(N25:N27,N23,N22,N20,N19)</f>
        <v>0</v>
      </c>
      <c r="O28" s="203">
        <f>SUM(O25:O27,O23,O22,O20,O19)</f>
        <v>0</v>
      </c>
      <c r="P28" s="199">
        <f>SUM(P25:P27,P19,P20,P22,P23)</f>
        <v>0</v>
      </c>
      <c r="Q28" s="197">
        <f>SUM(Q25:Q27,Q23,Q22,Q20,Q19)</f>
        <v>0</v>
      </c>
      <c r="R28" s="257">
        <f>SUM(R25:R27,R23,R22,R20,R19)</f>
        <v>0</v>
      </c>
      <c r="S28" s="196">
        <f>SUM(S25:S27,S19,S20,S22,S23)</f>
        <v>287924841</v>
      </c>
      <c r="T28" s="197">
        <f>SUM(T25:T27,T23,T22,T20,T19)</f>
        <v>0</v>
      </c>
      <c r="U28" s="203">
        <f>SUM(U25:U27,U23,U22,U20,U19)</f>
        <v>0</v>
      </c>
      <c r="V28" s="199">
        <f>SUM(V25:V27,V19,V20,V22,V23)</f>
        <v>0</v>
      </c>
      <c r="W28" s="197">
        <f>SUM(W25:W27,W23,W22,W20,W19)</f>
        <v>0</v>
      </c>
      <c r="X28" s="202">
        <f>SUM(X25:X27,X23,X22,X20,X19)</f>
        <v>0</v>
      </c>
    </row>
    <row r="29" spans="1:24" ht="17.100000000000001" customHeight="1" thickBot="1" x14ac:dyDescent="0.3">
      <c r="A29" s="110"/>
      <c r="B29" s="224" t="s">
        <v>104</v>
      </c>
      <c r="C29" s="224"/>
      <c r="D29" s="205">
        <f>SUM(D28,D16,D11)</f>
        <v>0</v>
      </c>
      <c r="E29" s="205">
        <f>SUM(E28,E16,E11)</f>
        <v>0</v>
      </c>
      <c r="F29" s="373">
        <f>SUM(F11,F16,F28)</f>
        <v>0</v>
      </c>
      <c r="G29" s="204">
        <f>SUM(G28,G16,G11)</f>
        <v>1913368.5999999999</v>
      </c>
      <c r="H29" s="205">
        <f>SUM(H28,H16,H11)</f>
        <v>0</v>
      </c>
      <c r="I29" s="210">
        <f>SUM(I11,I16,I28)</f>
        <v>0</v>
      </c>
      <c r="J29" s="207">
        <f>SUM(J28,J16,J11)</f>
        <v>1986760</v>
      </c>
      <c r="K29" s="205">
        <f>SUM(K28,K16,K11)</f>
        <v>0</v>
      </c>
      <c r="L29" s="373">
        <f>SUM(L11,L16,L28)</f>
        <v>0</v>
      </c>
      <c r="M29" s="204">
        <f>SUM(M28,M16,M11)</f>
        <v>17392642.379999999</v>
      </c>
      <c r="N29" s="205">
        <f>SUM(N28,N16,N11)</f>
        <v>0</v>
      </c>
      <c r="O29" s="210">
        <f>SUM(O11,O16,O28)</f>
        <v>0</v>
      </c>
      <c r="P29" s="207">
        <f>SUM(P28,P16,P11)</f>
        <v>564874189</v>
      </c>
      <c r="Q29" s="205">
        <f>SUM(Q28,Q16,Q11)</f>
        <v>0</v>
      </c>
      <c r="R29" s="373">
        <f>SUM(R11,R16,R28)</f>
        <v>0</v>
      </c>
      <c r="S29" s="204">
        <f>SUM(S28,S16,S11)</f>
        <v>287924841</v>
      </c>
      <c r="T29" s="205">
        <f>SUM(T28,T16,T11)</f>
        <v>0</v>
      </c>
      <c r="U29" s="210">
        <f>SUM(U11,U16,U28)</f>
        <v>0</v>
      </c>
      <c r="V29" s="207">
        <f>SUM(V28,V16,V11)</f>
        <v>6263230</v>
      </c>
      <c r="W29" s="205">
        <f>SUM(W28,W16,W11)</f>
        <v>0</v>
      </c>
      <c r="X29" s="209">
        <f>SUM(X11,X16,X28)</f>
        <v>0</v>
      </c>
    </row>
    <row r="30" spans="1:24" ht="17.100000000000001" customHeight="1" x14ac:dyDescent="0.25">
      <c r="A30" s="110"/>
      <c r="B30" s="224"/>
      <c r="C30" s="224"/>
      <c r="D30" s="341"/>
      <c r="E30" s="341"/>
      <c r="F30" s="344"/>
      <c r="G30" s="341"/>
      <c r="H30" s="341"/>
      <c r="I30" s="344"/>
      <c r="J30" s="341"/>
      <c r="K30" s="341"/>
      <c r="L30" s="344"/>
      <c r="M30" s="341"/>
      <c r="N30" s="341"/>
      <c r="O30" s="344"/>
      <c r="P30" s="341"/>
      <c r="Q30" s="341"/>
      <c r="R30" s="344"/>
      <c r="S30" s="341"/>
      <c r="T30" s="341"/>
      <c r="U30" s="344"/>
      <c r="V30" s="341"/>
      <c r="W30" s="341"/>
      <c r="X30" s="344"/>
    </row>
    <row r="31" spans="1:24" ht="17.100000000000001" customHeight="1" x14ac:dyDescent="0.25">
      <c r="A31" s="110"/>
      <c r="B31" s="224"/>
      <c r="C31" s="224"/>
      <c r="D31" s="341"/>
      <c r="E31" s="341"/>
      <c r="F31" s="344"/>
      <c r="G31" s="341"/>
      <c r="H31" s="341"/>
      <c r="I31" s="344"/>
      <c r="J31" s="341"/>
      <c r="K31" s="341"/>
      <c r="L31" s="344"/>
      <c r="M31" s="341"/>
      <c r="N31" s="341"/>
      <c r="O31" s="344"/>
      <c r="P31" s="341"/>
      <c r="Q31" s="341"/>
      <c r="R31" s="344"/>
      <c r="S31" s="341"/>
      <c r="T31" s="341"/>
      <c r="U31" s="344"/>
      <c r="V31" s="341"/>
      <c r="W31" s="341"/>
      <c r="X31" s="344"/>
    </row>
    <row r="32" spans="1:24" ht="17.100000000000001" customHeight="1" thickBot="1" x14ac:dyDescent="0.3">
      <c r="A32" s="110"/>
      <c r="B32" s="224"/>
      <c r="C32" s="224"/>
      <c r="D32" s="375"/>
      <c r="E32" s="375"/>
      <c r="F32" s="376"/>
      <c r="G32" s="375"/>
      <c r="H32" s="375"/>
      <c r="I32" s="376"/>
      <c r="J32" s="375"/>
      <c r="K32" s="375"/>
      <c r="L32" s="376"/>
      <c r="M32" s="375"/>
      <c r="N32" s="375"/>
      <c r="O32" s="376"/>
      <c r="P32" s="375"/>
      <c r="Q32" s="375"/>
      <c r="R32" s="376"/>
      <c r="S32" s="375"/>
      <c r="T32" s="375"/>
      <c r="U32" s="376"/>
      <c r="V32" s="375"/>
      <c r="W32" s="375"/>
      <c r="X32" s="376"/>
    </row>
    <row r="33" spans="1:24" ht="13.5" customHeight="1" thickBot="1" x14ac:dyDescent="0.3">
      <c r="A33" s="223"/>
      <c r="B33" s="219"/>
      <c r="C33" s="852" t="s">
        <v>337</v>
      </c>
      <c r="D33" s="853" t="s">
        <v>87</v>
      </c>
      <c r="E33" s="854"/>
      <c r="F33" s="854"/>
      <c r="G33" s="854"/>
      <c r="H33" s="854"/>
      <c r="I33" s="854"/>
      <c r="J33" s="854"/>
      <c r="K33" s="854"/>
      <c r="L33" s="854"/>
      <c r="M33" s="854"/>
      <c r="N33" s="854"/>
      <c r="O33" s="854"/>
      <c r="P33" s="854"/>
      <c r="Q33" s="854"/>
      <c r="R33" s="854"/>
      <c r="S33" s="854"/>
      <c r="T33" s="854"/>
      <c r="U33" s="854"/>
      <c r="V33" s="854"/>
      <c r="W33" s="854"/>
      <c r="X33" s="855"/>
    </row>
    <row r="34" spans="1:24" ht="32.1" customHeight="1" thickBot="1" x14ac:dyDescent="0.3">
      <c r="A34" s="223"/>
      <c r="B34" s="219"/>
      <c r="C34" s="852"/>
      <c r="D34" s="786" t="s">
        <v>259</v>
      </c>
      <c r="E34" s="786"/>
      <c r="F34" s="816"/>
      <c r="G34" s="805" t="s">
        <v>284</v>
      </c>
      <c r="H34" s="786"/>
      <c r="I34" s="806"/>
      <c r="J34" s="815" t="s">
        <v>260</v>
      </c>
      <c r="K34" s="786"/>
      <c r="L34" s="816"/>
      <c r="M34" s="786" t="s">
        <v>285</v>
      </c>
      <c r="N34" s="786"/>
      <c r="O34" s="806"/>
      <c r="P34" s="815" t="s">
        <v>262</v>
      </c>
      <c r="Q34" s="786"/>
      <c r="R34" s="816"/>
      <c r="S34" s="805" t="s">
        <v>263</v>
      </c>
      <c r="T34" s="786"/>
      <c r="U34" s="806"/>
      <c r="V34" s="803" t="s">
        <v>264</v>
      </c>
      <c r="W34" s="804"/>
      <c r="X34" s="804"/>
    </row>
    <row r="35" spans="1:24" ht="69.95" customHeight="1" thickBot="1" x14ac:dyDescent="0.3">
      <c r="A35" s="223"/>
      <c r="B35" s="219"/>
      <c r="C35" s="275" t="s">
        <v>126</v>
      </c>
      <c r="D35" s="794" t="s">
        <v>344</v>
      </c>
      <c r="E35" s="795"/>
      <c r="F35" s="796"/>
      <c r="G35" s="797" t="s">
        <v>346</v>
      </c>
      <c r="H35" s="795"/>
      <c r="I35" s="795"/>
      <c r="J35" s="797" t="s">
        <v>347</v>
      </c>
      <c r="K35" s="795"/>
      <c r="L35" s="810"/>
      <c r="M35" s="797" t="s">
        <v>348</v>
      </c>
      <c r="N35" s="795"/>
      <c r="O35" s="795"/>
      <c r="P35" s="797" t="s">
        <v>349</v>
      </c>
      <c r="Q35" s="795"/>
      <c r="R35" s="795"/>
      <c r="S35" s="797" t="s">
        <v>350</v>
      </c>
      <c r="T35" s="795"/>
      <c r="U35" s="795"/>
      <c r="V35" s="797" t="s">
        <v>351</v>
      </c>
      <c r="W35" s="795"/>
      <c r="X35" s="796"/>
    </row>
    <row r="36" spans="1:24" ht="75.75" x14ac:dyDescent="0.25">
      <c r="A36" s="211" t="s">
        <v>42</v>
      </c>
      <c r="B36" s="212" t="s">
        <v>126</v>
      </c>
      <c r="C36" s="282" t="s">
        <v>144</v>
      </c>
      <c r="D36" s="325" t="s">
        <v>161</v>
      </c>
      <c r="E36" s="356" t="s">
        <v>162</v>
      </c>
      <c r="F36" s="326" t="s">
        <v>163</v>
      </c>
      <c r="G36" s="327" t="s">
        <v>161</v>
      </c>
      <c r="H36" s="325" t="s">
        <v>162</v>
      </c>
      <c r="I36" s="328" t="s">
        <v>163</v>
      </c>
      <c r="J36" s="355" t="s">
        <v>161</v>
      </c>
      <c r="K36" s="325" t="s">
        <v>162</v>
      </c>
      <c r="L36" s="326" t="s">
        <v>163</v>
      </c>
      <c r="M36" s="325" t="s">
        <v>161</v>
      </c>
      <c r="N36" s="356" t="s">
        <v>162</v>
      </c>
      <c r="O36" s="328" t="s">
        <v>163</v>
      </c>
      <c r="P36" s="324" t="s">
        <v>161</v>
      </c>
      <c r="Q36" s="325" t="s">
        <v>162</v>
      </c>
      <c r="R36" s="358" t="s">
        <v>163</v>
      </c>
      <c r="S36" s="327" t="s">
        <v>161</v>
      </c>
      <c r="T36" s="325" t="s">
        <v>162</v>
      </c>
      <c r="U36" s="357" t="s">
        <v>163</v>
      </c>
      <c r="V36" s="355" t="s">
        <v>161</v>
      </c>
      <c r="W36" s="356" t="s">
        <v>162</v>
      </c>
      <c r="X36" s="356" t="s">
        <v>163</v>
      </c>
    </row>
    <row r="37" spans="1:24" ht="30" x14ac:dyDescent="0.25">
      <c r="A37" s="110" t="s">
        <v>11</v>
      </c>
      <c r="B37" s="109" t="s">
        <v>57</v>
      </c>
      <c r="C37" s="109"/>
      <c r="D37" s="748"/>
      <c r="E37" s="748"/>
      <c r="F37" s="751"/>
      <c r="G37" s="362"/>
      <c r="H37" s="363"/>
      <c r="I37" s="364"/>
      <c r="J37" s="365"/>
      <c r="K37" s="363"/>
      <c r="L37" s="366"/>
      <c r="M37" s="808"/>
      <c r="N37" s="808"/>
      <c r="O37" s="809"/>
      <c r="P37" s="807"/>
      <c r="Q37" s="808"/>
      <c r="R37" s="809"/>
      <c r="S37" s="807"/>
      <c r="T37" s="808"/>
      <c r="U37" s="809"/>
      <c r="V37" s="807"/>
      <c r="W37" s="808"/>
      <c r="X37" s="808"/>
    </row>
    <row r="38" spans="1:24" ht="30" x14ac:dyDescent="0.25">
      <c r="A38" s="110">
        <v>1</v>
      </c>
      <c r="B38" s="109" t="s">
        <v>145</v>
      </c>
      <c r="C38" s="217" t="s">
        <v>146</v>
      </c>
      <c r="D38" s="190">
        <v>775957428</v>
      </c>
      <c r="E38" s="190">
        <v>0</v>
      </c>
      <c r="F38" s="191">
        <v>0</v>
      </c>
      <c r="G38" s="261">
        <v>11810000</v>
      </c>
      <c r="H38" s="190">
        <v>0</v>
      </c>
      <c r="I38" s="252">
        <v>0</v>
      </c>
      <c r="J38" s="189">
        <v>0</v>
      </c>
      <c r="K38" s="190">
        <v>0</v>
      </c>
      <c r="L38" s="191">
        <v>0</v>
      </c>
      <c r="M38" s="252">
        <v>0</v>
      </c>
      <c r="N38" s="190">
        <v>0</v>
      </c>
      <c r="O38" s="261">
        <v>0</v>
      </c>
      <c r="P38" s="260">
        <v>0</v>
      </c>
      <c r="Q38" s="190">
        <v>0</v>
      </c>
      <c r="R38" s="261">
        <v>0</v>
      </c>
      <c r="S38" s="260">
        <v>0</v>
      </c>
      <c r="T38" s="190">
        <v>0</v>
      </c>
      <c r="U38" s="261">
        <v>0</v>
      </c>
      <c r="V38" s="260">
        <v>0</v>
      </c>
      <c r="W38" s="190">
        <v>0</v>
      </c>
      <c r="X38" s="261">
        <v>0</v>
      </c>
    </row>
    <row r="39" spans="1:24" ht="30" x14ac:dyDescent="0.25">
      <c r="A39" s="110"/>
      <c r="B39" s="109" t="s">
        <v>147</v>
      </c>
      <c r="C39" s="217"/>
      <c r="D39" s="190"/>
      <c r="E39" s="190"/>
      <c r="F39" s="191"/>
      <c r="G39" s="261"/>
      <c r="H39" s="190"/>
      <c r="I39" s="252"/>
      <c r="J39" s="189"/>
      <c r="K39" s="190"/>
      <c r="L39" s="191"/>
      <c r="M39" s="252"/>
      <c r="N39" s="190"/>
      <c r="O39" s="302"/>
      <c r="P39" s="260"/>
      <c r="Q39" s="190"/>
      <c r="R39" s="302"/>
      <c r="S39" s="260"/>
      <c r="T39" s="190"/>
      <c r="U39" s="302"/>
      <c r="V39" s="260"/>
      <c r="W39" s="190"/>
      <c r="X39" s="261"/>
    </row>
    <row r="40" spans="1:24" x14ac:dyDescent="0.25">
      <c r="A40" s="110">
        <v>2</v>
      </c>
      <c r="B40" s="109" t="s">
        <v>59</v>
      </c>
      <c r="C40" s="217" t="s">
        <v>148</v>
      </c>
      <c r="D40" s="190">
        <v>0</v>
      </c>
      <c r="E40" s="190">
        <v>0</v>
      </c>
      <c r="F40" s="191">
        <v>0</v>
      </c>
      <c r="G40" s="261">
        <v>0</v>
      </c>
      <c r="H40" s="190">
        <v>0</v>
      </c>
      <c r="I40" s="252">
        <v>0</v>
      </c>
      <c r="J40" s="189">
        <v>0</v>
      </c>
      <c r="K40" s="190">
        <v>0</v>
      </c>
      <c r="L40" s="191">
        <v>0</v>
      </c>
      <c r="M40" s="252">
        <v>0</v>
      </c>
      <c r="N40" s="190">
        <v>0</v>
      </c>
      <c r="O40" s="302">
        <v>0</v>
      </c>
      <c r="P40" s="260">
        <v>0</v>
      </c>
      <c r="Q40" s="190">
        <v>0</v>
      </c>
      <c r="R40" s="302">
        <v>0</v>
      </c>
      <c r="S40" s="260">
        <v>0</v>
      </c>
      <c r="T40" s="190">
        <v>0</v>
      </c>
      <c r="U40" s="302">
        <v>0</v>
      </c>
      <c r="V40" s="260">
        <v>0</v>
      </c>
      <c r="W40" s="190">
        <v>0</v>
      </c>
      <c r="X40" s="261">
        <v>0</v>
      </c>
    </row>
    <row r="41" spans="1:24" x14ac:dyDescent="0.25">
      <c r="A41" s="110">
        <v>3</v>
      </c>
      <c r="B41" s="109" t="s">
        <v>149</v>
      </c>
      <c r="C41" s="217" t="s">
        <v>150</v>
      </c>
      <c r="D41" s="190">
        <v>36020085</v>
      </c>
      <c r="E41" s="190">
        <v>0</v>
      </c>
      <c r="F41" s="191">
        <v>0</v>
      </c>
      <c r="G41" s="261">
        <v>0</v>
      </c>
      <c r="H41" s="190">
        <v>0</v>
      </c>
      <c r="I41" s="252">
        <v>0</v>
      </c>
      <c r="J41" s="189">
        <v>0</v>
      </c>
      <c r="K41" s="190">
        <v>0</v>
      </c>
      <c r="L41" s="191">
        <v>0</v>
      </c>
      <c r="M41" s="252">
        <v>1791914.12</v>
      </c>
      <c r="N41" s="190">
        <v>0</v>
      </c>
      <c r="O41" s="302">
        <v>0</v>
      </c>
      <c r="P41" s="260">
        <v>0</v>
      </c>
      <c r="Q41" s="190">
        <v>0</v>
      </c>
      <c r="R41" s="302">
        <v>0</v>
      </c>
      <c r="S41" s="260">
        <v>1500000</v>
      </c>
      <c r="T41" s="190">
        <v>0</v>
      </c>
      <c r="U41" s="302">
        <v>0</v>
      </c>
      <c r="V41" s="260">
        <v>27728795</v>
      </c>
      <c r="W41" s="190">
        <v>0</v>
      </c>
      <c r="X41" s="261">
        <v>0</v>
      </c>
    </row>
    <row r="42" spans="1:24" ht="30" x14ac:dyDescent="0.25">
      <c r="A42" s="110">
        <v>4</v>
      </c>
      <c r="B42" s="109" t="s">
        <v>151</v>
      </c>
      <c r="C42" s="217" t="s">
        <v>152</v>
      </c>
      <c r="D42" s="190">
        <v>0</v>
      </c>
      <c r="E42" s="197">
        <v>0</v>
      </c>
      <c r="F42" s="198">
        <v>0</v>
      </c>
      <c r="G42" s="261">
        <v>0</v>
      </c>
      <c r="H42" s="197">
        <v>0</v>
      </c>
      <c r="I42" s="200">
        <v>0</v>
      </c>
      <c r="J42" s="189">
        <v>0</v>
      </c>
      <c r="K42" s="197">
        <v>0</v>
      </c>
      <c r="L42" s="198">
        <v>0</v>
      </c>
      <c r="M42" s="252">
        <v>0</v>
      </c>
      <c r="N42" s="197">
        <v>0</v>
      </c>
      <c r="O42" s="199">
        <v>0</v>
      </c>
      <c r="P42" s="260">
        <v>0</v>
      </c>
      <c r="Q42" s="197">
        <v>0</v>
      </c>
      <c r="R42" s="199">
        <v>0</v>
      </c>
      <c r="S42" s="260">
        <v>0</v>
      </c>
      <c r="T42" s="197">
        <v>0</v>
      </c>
      <c r="U42" s="199">
        <v>0</v>
      </c>
      <c r="V42" s="260">
        <v>0</v>
      </c>
      <c r="W42" s="197">
        <v>0</v>
      </c>
      <c r="X42" s="199">
        <v>0</v>
      </c>
    </row>
    <row r="43" spans="1:24" x14ac:dyDescent="0.25">
      <c r="A43" s="110"/>
      <c r="B43" s="224" t="s">
        <v>63</v>
      </c>
      <c r="C43" s="221"/>
      <c r="D43" s="197">
        <f>SUM(D40:D42,D38)</f>
        <v>811977513</v>
      </c>
      <c r="E43" s="197">
        <f>SUM(E40:E42,E38)</f>
        <v>0</v>
      </c>
      <c r="F43" s="198">
        <f>SUM(F40:F42,F38)</f>
        <v>0</v>
      </c>
      <c r="G43" s="199">
        <f t="shared" ref="G43:L43" si="10">SUM(G40:G42,G38)</f>
        <v>11810000</v>
      </c>
      <c r="H43" s="197">
        <f t="shared" si="10"/>
        <v>0</v>
      </c>
      <c r="I43" s="200">
        <f t="shared" si="10"/>
        <v>0</v>
      </c>
      <c r="J43" s="196">
        <f t="shared" si="10"/>
        <v>0</v>
      </c>
      <c r="K43" s="197">
        <f t="shared" si="10"/>
        <v>0</v>
      </c>
      <c r="L43" s="198">
        <f t="shared" si="10"/>
        <v>0</v>
      </c>
      <c r="M43" s="200">
        <f t="shared" ref="M43:R43" si="11">SUM(M40:M42,M38)</f>
        <v>1791914.12</v>
      </c>
      <c r="N43" s="197">
        <f t="shared" si="11"/>
        <v>0</v>
      </c>
      <c r="O43" s="199">
        <f t="shared" si="11"/>
        <v>0</v>
      </c>
      <c r="P43" s="304">
        <f t="shared" si="11"/>
        <v>0</v>
      </c>
      <c r="Q43" s="197">
        <f t="shared" si="11"/>
        <v>0</v>
      </c>
      <c r="R43" s="199">
        <f t="shared" si="11"/>
        <v>0</v>
      </c>
      <c r="S43" s="304">
        <f t="shared" ref="S43:U43" si="12">SUM(S40:S42,S38)</f>
        <v>1500000</v>
      </c>
      <c r="T43" s="197">
        <f t="shared" si="12"/>
        <v>0</v>
      </c>
      <c r="U43" s="199">
        <f t="shared" si="12"/>
        <v>0</v>
      </c>
      <c r="V43" s="304">
        <f t="shared" ref="V43:X43" si="13">SUM(V40:V42,V38)</f>
        <v>27728795</v>
      </c>
      <c r="W43" s="197">
        <f t="shared" si="13"/>
        <v>0</v>
      </c>
      <c r="X43" s="199">
        <f t="shared" si="13"/>
        <v>0</v>
      </c>
    </row>
    <row r="44" spans="1:24" ht="30" x14ac:dyDescent="0.25">
      <c r="A44" s="110" t="s">
        <v>52</v>
      </c>
      <c r="B44" s="109" t="s">
        <v>64</v>
      </c>
      <c r="C44" s="217"/>
      <c r="D44" s="748"/>
      <c r="E44" s="748"/>
      <c r="F44" s="751"/>
      <c r="G44" s="752"/>
      <c r="H44" s="748"/>
      <c r="I44" s="749"/>
      <c r="J44" s="747"/>
      <c r="K44" s="748"/>
      <c r="L44" s="751"/>
      <c r="M44" s="748"/>
      <c r="N44" s="748"/>
      <c r="O44" s="751"/>
      <c r="P44" s="747"/>
      <c r="Q44" s="748"/>
      <c r="R44" s="751"/>
      <c r="S44" s="747"/>
      <c r="T44" s="748"/>
      <c r="U44" s="751"/>
      <c r="V44" s="747"/>
      <c r="W44" s="748"/>
      <c r="X44" s="748"/>
    </row>
    <row r="45" spans="1:24" ht="30" x14ac:dyDescent="0.25">
      <c r="A45" s="110">
        <v>5</v>
      </c>
      <c r="B45" s="109" t="s">
        <v>73</v>
      </c>
      <c r="C45" s="217" t="s">
        <v>153</v>
      </c>
      <c r="D45" s="190">
        <v>0</v>
      </c>
      <c r="E45" s="190">
        <v>0</v>
      </c>
      <c r="F45" s="191">
        <v>0</v>
      </c>
      <c r="G45" s="261">
        <v>0</v>
      </c>
      <c r="H45" s="190">
        <v>0</v>
      </c>
      <c r="I45" s="252">
        <v>0</v>
      </c>
      <c r="J45" s="189">
        <v>0</v>
      </c>
      <c r="K45" s="190">
        <v>0</v>
      </c>
      <c r="L45" s="191">
        <v>0</v>
      </c>
      <c r="M45" s="190">
        <v>0</v>
      </c>
      <c r="N45" s="190">
        <v>0</v>
      </c>
      <c r="O45" s="191">
        <v>0</v>
      </c>
      <c r="P45" s="189">
        <v>0</v>
      </c>
      <c r="Q45" s="190">
        <v>0</v>
      </c>
      <c r="R45" s="191">
        <v>0</v>
      </c>
      <c r="S45" s="189">
        <v>0</v>
      </c>
      <c r="T45" s="190">
        <v>878514275</v>
      </c>
      <c r="U45" s="191">
        <v>0</v>
      </c>
      <c r="V45" s="189">
        <v>0</v>
      </c>
      <c r="W45" s="190">
        <v>0</v>
      </c>
      <c r="X45" s="190">
        <v>0</v>
      </c>
    </row>
    <row r="46" spans="1:24" x14ac:dyDescent="0.25">
      <c r="A46" s="110">
        <v>6</v>
      </c>
      <c r="B46" s="109" t="s">
        <v>154</v>
      </c>
      <c r="C46" s="217" t="s">
        <v>155</v>
      </c>
      <c r="D46" s="190">
        <v>0</v>
      </c>
      <c r="E46" s="284">
        <v>0</v>
      </c>
      <c r="F46" s="191">
        <v>0</v>
      </c>
      <c r="G46" s="261">
        <v>0</v>
      </c>
      <c r="H46" s="284">
        <v>0</v>
      </c>
      <c r="I46" s="252">
        <v>0</v>
      </c>
      <c r="J46" s="189">
        <v>0</v>
      </c>
      <c r="K46" s="284">
        <v>0</v>
      </c>
      <c r="L46" s="191">
        <v>0</v>
      </c>
      <c r="M46" s="190">
        <v>0</v>
      </c>
      <c r="N46" s="286">
        <v>0</v>
      </c>
      <c r="O46" s="191">
        <v>0</v>
      </c>
      <c r="P46" s="189">
        <v>0</v>
      </c>
      <c r="Q46" s="286">
        <v>0</v>
      </c>
      <c r="R46" s="191">
        <v>0</v>
      </c>
      <c r="S46" s="189">
        <v>0</v>
      </c>
      <c r="T46" s="251">
        <v>0</v>
      </c>
      <c r="U46" s="191">
        <v>0</v>
      </c>
      <c r="V46" s="189">
        <v>0</v>
      </c>
      <c r="W46" s="286">
        <v>0</v>
      </c>
      <c r="X46" s="190">
        <v>0</v>
      </c>
    </row>
    <row r="47" spans="1:24" ht="30" x14ac:dyDescent="0.25">
      <c r="A47" s="110">
        <v>7</v>
      </c>
      <c r="B47" s="109" t="s">
        <v>75</v>
      </c>
      <c r="C47" s="217" t="s">
        <v>156</v>
      </c>
      <c r="D47" s="190">
        <v>0</v>
      </c>
      <c r="E47" s="190">
        <v>0</v>
      </c>
      <c r="F47" s="191">
        <v>0</v>
      </c>
      <c r="G47" s="261">
        <v>0</v>
      </c>
      <c r="H47" s="190">
        <v>0</v>
      </c>
      <c r="I47" s="252">
        <v>0</v>
      </c>
      <c r="J47" s="189">
        <v>70000</v>
      </c>
      <c r="K47" s="190">
        <v>0</v>
      </c>
      <c r="L47" s="191">
        <v>0</v>
      </c>
      <c r="M47" s="190">
        <v>0</v>
      </c>
      <c r="N47" s="190">
        <v>0</v>
      </c>
      <c r="O47" s="191">
        <v>0</v>
      </c>
      <c r="P47" s="189">
        <v>1109000</v>
      </c>
      <c r="Q47" s="190">
        <v>0</v>
      </c>
      <c r="R47" s="191">
        <v>0</v>
      </c>
      <c r="S47" s="189">
        <v>0</v>
      </c>
      <c r="T47" s="190">
        <v>0</v>
      </c>
      <c r="U47" s="191">
        <v>0</v>
      </c>
      <c r="V47" s="189">
        <v>0</v>
      </c>
      <c r="W47" s="190">
        <v>0</v>
      </c>
      <c r="X47" s="190">
        <v>0</v>
      </c>
    </row>
    <row r="48" spans="1:24" x14ac:dyDescent="0.25">
      <c r="A48" s="110"/>
      <c r="B48" s="224" t="s">
        <v>71</v>
      </c>
      <c r="C48" s="221"/>
      <c r="D48" s="197">
        <f>SUM(D45:D47)</f>
        <v>0</v>
      </c>
      <c r="E48" s="197">
        <f>SUM(E45:E47)</f>
        <v>0</v>
      </c>
      <c r="F48" s="198">
        <f>SUM(F45:F47)</f>
        <v>0</v>
      </c>
      <c r="G48" s="199">
        <f t="shared" ref="G48:L48" si="14">SUM(G45:G47)</f>
        <v>0</v>
      </c>
      <c r="H48" s="197">
        <f t="shared" si="14"/>
        <v>0</v>
      </c>
      <c r="I48" s="200">
        <f t="shared" si="14"/>
        <v>0</v>
      </c>
      <c r="J48" s="196">
        <f t="shared" si="14"/>
        <v>70000</v>
      </c>
      <c r="K48" s="197">
        <f t="shared" si="14"/>
        <v>0</v>
      </c>
      <c r="L48" s="198">
        <f t="shared" si="14"/>
        <v>0</v>
      </c>
      <c r="M48" s="197">
        <f t="shared" ref="M48:R48" si="15">SUM(M45:M47)</f>
        <v>0</v>
      </c>
      <c r="N48" s="197">
        <f t="shared" si="15"/>
        <v>0</v>
      </c>
      <c r="O48" s="198">
        <f t="shared" si="15"/>
        <v>0</v>
      </c>
      <c r="P48" s="196">
        <f t="shared" si="15"/>
        <v>1109000</v>
      </c>
      <c r="Q48" s="197">
        <f t="shared" si="15"/>
        <v>0</v>
      </c>
      <c r="R48" s="198">
        <f t="shared" si="15"/>
        <v>0</v>
      </c>
      <c r="S48" s="196">
        <f t="shared" ref="S48:U48" si="16">SUM(S45:S47)</f>
        <v>0</v>
      </c>
      <c r="T48" s="197">
        <f t="shared" si="16"/>
        <v>878514275</v>
      </c>
      <c r="U48" s="198">
        <f t="shared" si="16"/>
        <v>0</v>
      </c>
      <c r="V48" s="196">
        <f t="shared" ref="V48:X48" si="17">SUM(V45:V47)</f>
        <v>0</v>
      </c>
      <c r="W48" s="197">
        <f t="shared" si="17"/>
        <v>0</v>
      </c>
      <c r="X48" s="197">
        <f t="shared" si="17"/>
        <v>0</v>
      </c>
    </row>
    <row r="49" spans="1:24" ht="30" x14ac:dyDescent="0.25">
      <c r="A49" s="110" t="s">
        <v>55</v>
      </c>
      <c r="B49" s="109" t="s">
        <v>91</v>
      </c>
      <c r="C49" s="217"/>
      <c r="D49" s="748"/>
      <c r="E49" s="748"/>
      <c r="F49" s="751"/>
      <c r="G49" s="752"/>
      <c r="H49" s="748"/>
      <c r="I49" s="749"/>
      <c r="J49" s="747"/>
      <c r="K49" s="748"/>
      <c r="L49" s="751"/>
      <c r="M49" s="748"/>
      <c r="N49" s="748"/>
      <c r="O49" s="751"/>
      <c r="P49" s="747"/>
      <c r="Q49" s="748"/>
      <c r="R49" s="751"/>
      <c r="S49" s="747"/>
      <c r="T49" s="748"/>
      <c r="U49" s="751"/>
      <c r="V49" s="747"/>
      <c r="W49" s="748"/>
      <c r="X49" s="748"/>
    </row>
    <row r="50" spans="1:24" ht="30" x14ac:dyDescent="0.25">
      <c r="A50" s="110"/>
      <c r="B50" s="109" t="s">
        <v>82</v>
      </c>
      <c r="C50" s="217"/>
      <c r="D50" s="748"/>
      <c r="E50" s="748"/>
      <c r="F50" s="751"/>
      <c r="G50" s="752"/>
      <c r="H50" s="748"/>
      <c r="I50" s="749"/>
      <c r="J50" s="747"/>
      <c r="K50" s="748"/>
      <c r="L50" s="751"/>
      <c r="M50" s="748"/>
      <c r="N50" s="748"/>
      <c r="O50" s="751"/>
      <c r="P50" s="747"/>
      <c r="Q50" s="748"/>
      <c r="R50" s="751"/>
      <c r="S50" s="747"/>
      <c r="T50" s="748"/>
      <c r="U50" s="751"/>
      <c r="V50" s="747"/>
      <c r="W50" s="748"/>
      <c r="X50" s="748"/>
    </row>
    <row r="51" spans="1:24" x14ac:dyDescent="0.25">
      <c r="A51" s="110">
        <v>8</v>
      </c>
      <c r="B51" s="109" t="s">
        <v>80</v>
      </c>
      <c r="C51" s="217" t="s">
        <v>157</v>
      </c>
      <c r="D51" s="190">
        <v>0</v>
      </c>
      <c r="E51" s="190">
        <v>0</v>
      </c>
      <c r="F51" s="191">
        <v>0</v>
      </c>
      <c r="G51" s="261">
        <v>0</v>
      </c>
      <c r="H51" s="190">
        <v>0</v>
      </c>
      <c r="I51" s="252">
        <v>0</v>
      </c>
      <c r="J51" s="189">
        <v>0</v>
      </c>
      <c r="K51" s="190">
        <v>0</v>
      </c>
      <c r="L51" s="191">
        <v>0</v>
      </c>
      <c r="M51" s="190">
        <v>0</v>
      </c>
      <c r="N51" s="190">
        <v>0</v>
      </c>
      <c r="O51" s="191">
        <v>0</v>
      </c>
      <c r="P51" s="189">
        <v>0</v>
      </c>
      <c r="Q51" s="190">
        <v>0</v>
      </c>
      <c r="R51" s="191">
        <v>0</v>
      </c>
      <c r="S51" s="189">
        <v>0</v>
      </c>
      <c r="T51" s="190">
        <v>0</v>
      </c>
      <c r="U51" s="191">
        <v>0</v>
      </c>
      <c r="V51" s="189">
        <v>0</v>
      </c>
      <c r="W51" s="190">
        <v>0</v>
      </c>
      <c r="X51" s="190">
        <v>0</v>
      </c>
    </row>
    <row r="52" spans="1:24" x14ac:dyDescent="0.25">
      <c r="A52" s="110">
        <v>9</v>
      </c>
      <c r="B52" s="109" t="s">
        <v>81</v>
      </c>
      <c r="C52" s="217" t="s">
        <v>157</v>
      </c>
      <c r="D52" s="190">
        <v>0</v>
      </c>
      <c r="E52" s="190">
        <v>0</v>
      </c>
      <c r="F52" s="191">
        <v>0</v>
      </c>
      <c r="G52" s="261">
        <v>0</v>
      </c>
      <c r="H52" s="190">
        <v>0</v>
      </c>
      <c r="I52" s="252">
        <v>0</v>
      </c>
      <c r="J52" s="189">
        <v>0</v>
      </c>
      <c r="K52" s="190">
        <v>0</v>
      </c>
      <c r="L52" s="191">
        <v>0</v>
      </c>
      <c r="M52" s="190">
        <v>0</v>
      </c>
      <c r="N52" s="190">
        <v>0</v>
      </c>
      <c r="O52" s="191">
        <v>0</v>
      </c>
      <c r="P52" s="189">
        <v>0</v>
      </c>
      <c r="Q52" s="190">
        <v>0</v>
      </c>
      <c r="R52" s="191">
        <v>0</v>
      </c>
      <c r="S52" s="189">
        <v>0</v>
      </c>
      <c r="T52" s="190">
        <v>0</v>
      </c>
      <c r="U52" s="191">
        <v>0</v>
      </c>
      <c r="V52" s="189">
        <v>0</v>
      </c>
      <c r="W52" s="190">
        <v>0</v>
      </c>
      <c r="X52" s="190">
        <v>0</v>
      </c>
    </row>
    <row r="53" spans="1:24" ht="30" x14ac:dyDescent="0.25">
      <c r="A53" s="110"/>
      <c r="B53" s="109" t="s">
        <v>83</v>
      </c>
      <c r="C53" s="217"/>
      <c r="D53" s="748"/>
      <c r="E53" s="748"/>
      <c r="F53" s="751"/>
      <c r="G53" s="752"/>
      <c r="H53" s="748"/>
      <c r="I53" s="749"/>
      <c r="J53" s="747"/>
      <c r="K53" s="748"/>
      <c r="L53" s="751"/>
      <c r="M53" s="748"/>
      <c r="N53" s="748"/>
      <c r="O53" s="751"/>
      <c r="P53" s="747"/>
      <c r="Q53" s="748"/>
      <c r="R53" s="751"/>
      <c r="S53" s="747"/>
      <c r="T53" s="748"/>
      <c r="U53" s="751"/>
      <c r="V53" s="747"/>
      <c r="W53" s="748"/>
      <c r="X53" s="748"/>
    </row>
    <row r="54" spans="1:24" x14ac:dyDescent="0.25">
      <c r="A54" s="110">
        <v>10</v>
      </c>
      <c r="B54" s="109" t="s">
        <v>80</v>
      </c>
      <c r="C54" s="217" t="s">
        <v>157</v>
      </c>
      <c r="D54" s="190">
        <v>0</v>
      </c>
      <c r="E54" s="190">
        <v>0</v>
      </c>
      <c r="F54" s="191">
        <v>0</v>
      </c>
      <c r="G54" s="261">
        <v>0</v>
      </c>
      <c r="H54" s="190">
        <v>0</v>
      </c>
      <c r="I54" s="252">
        <v>0</v>
      </c>
      <c r="J54" s="189">
        <v>0</v>
      </c>
      <c r="K54" s="190">
        <v>0</v>
      </c>
      <c r="L54" s="191">
        <v>0</v>
      </c>
      <c r="M54" s="190">
        <v>0</v>
      </c>
      <c r="N54" s="190">
        <v>0</v>
      </c>
      <c r="O54" s="191">
        <v>0</v>
      </c>
      <c r="P54" s="189">
        <v>0</v>
      </c>
      <c r="Q54" s="190">
        <v>0</v>
      </c>
      <c r="R54" s="191">
        <v>0</v>
      </c>
      <c r="S54" s="189">
        <v>0</v>
      </c>
      <c r="T54" s="190">
        <v>0</v>
      </c>
      <c r="U54" s="191">
        <v>0</v>
      </c>
      <c r="V54" s="189">
        <v>0</v>
      </c>
      <c r="W54" s="190">
        <v>0</v>
      </c>
      <c r="X54" s="190">
        <v>0</v>
      </c>
    </row>
    <row r="55" spans="1:24" x14ac:dyDescent="0.25">
      <c r="A55" s="110">
        <v>11</v>
      </c>
      <c r="B55" s="109" t="s">
        <v>81</v>
      </c>
      <c r="C55" s="217" t="s">
        <v>157</v>
      </c>
      <c r="D55" s="190"/>
      <c r="E55" s="190"/>
      <c r="F55" s="191"/>
      <c r="G55" s="261"/>
      <c r="H55" s="190"/>
      <c r="I55" s="252"/>
      <c r="J55" s="189"/>
      <c r="K55" s="190"/>
      <c r="L55" s="191"/>
      <c r="M55" s="190"/>
      <c r="N55" s="190"/>
      <c r="O55" s="191"/>
      <c r="P55" s="189"/>
      <c r="Q55" s="190"/>
      <c r="R55" s="191"/>
      <c r="S55" s="189"/>
      <c r="T55" s="190"/>
      <c r="U55" s="191"/>
      <c r="V55" s="189"/>
      <c r="W55" s="190"/>
      <c r="X55" s="190"/>
    </row>
    <row r="56" spans="1:24" ht="30" x14ac:dyDescent="0.25">
      <c r="A56" s="110"/>
      <c r="B56" s="109" t="s">
        <v>84</v>
      </c>
      <c r="C56" s="217"/>
      <c r="D56" s="748"/>
      <c r="E56" s="748"/>
      <c r="F56" s="751"/>
      <c r="G56" s="752"/>
      <c r="H56" s="748"/>
      <c r="I56" s="749"/>
      <c r="J56" s="747"/>
      <c r="K56" s="748"/>
      <c r="L56" s="751"/>
      <c r="M56" s="748"/>
      <c r="N56" s="748"/>
      <c r="O56" s="751"/>
      <c r="P56" s="747"/>
      <c r="Q56" s="748"/>
      <c r="R56" s="751"/>
      <c r="S56" s="747"/>
      <c r="T56" s="748"/>
      <c r="U56" s="751"/>
      <c r="V56" s="747"/>
      <c r="W56" s="748"/>
      <c r="X56" s="748"/>
    </row>
    <row r="57" spans="1:24" x14ac:dyDescent="0.25">
      <c r="A57" s="110">
        <v>12</v>
      </c>
      <c r="B57" s="109" t="s">
        <v>158</v>
      </c>
      <c r="C57" s="217" t="s">
        <v>167</v>
      </c>
      <c r="D57" s="190">
        <v>0</v>
      </c>
      <c r="E57" s="190">
        <v>0</v>
      </c>
      <c r="F57" s="191">
        <v>0</v>
      </c>
      <c r="G57" s="261">
        <v>0</v>
      </c>
      <c r="H57" s="190">
        <v>0</v>
      </c>
      <c r="I57" s="252">
        <v>0</v>
      </c>
      <c r="J57" s="189">
        <v>0</v>
      </c>
      <c r="K57" s="190">
        <v>0</v>
      </c>
      <c r="L57" s="191">
        <v>0</v>
      </c>
      <c r="M57" s="190">
        <v>0</v>
      </c>
      <c r="N57" s="190">
        <v>0</v>
      </c>
      <c r="O57" s="191">
        <v>0</v>
      </c>
      <c r="P57" s="189">
        <v>0</v>
      </c>
      <c r="Q57" s="190">
        <v>0</v>
      </c>
      <c r="R57" s="191">
        <v>0</v>
      </c>
      <c r="S57" s="189">
        <v>0</v>
      </c>
      <c r="T57" s="190">
        <v>0</v>
      </c>
      <c r="U57" s="191">
        <v>0</v>
      </c>
      <c r="V57" s="189">
        <v>0</v>
      </c>
      <c r="W57" s="190">
        <v>0</v>
      </c>
      <c r="X57" s="190">
        <v>0</v>
      </c>
    </row>
    <row r="58" spans="1:24" x14ac:dyDescent="0.25">
      <c r="A58" s="110">
        <v>13</v>
      </c>
      <c r="B58" s="109" t="s">
        <v>78</v>
      </c>
      <c r="C58" s="217" t="s">
        <v>168</v>
      </c>
      <c r="D58" s="190">
        <v>0</v>
      </c>
      <c r="E58" s="190">
        <v>0</v>
      </c>
      <c r="F58" s="191">
        <v>0</v>
      </c>
      <c r="G58" s="261">
        <v>0</v>
      </c>
      <c r="H58" s="190">
        <v>0</v>
      </c>
      <c r="I58" s="252">
        <v>0</v>
      </c>
      <c r="J58" s="189">
        <v>0</v>
      </c>
      <c r="K58" s="190">
        <v>0</v>
      </c>
      <c r="L58" s="191">
        <v>0</v>
      </c>
      <c r="M58" s="190">
        <v>0</v>
      </c>
      <c r="N58" s="190">
        <v>0</v>
      </c>
      <c r="O58" s="191">
        <v>0</v>
      </c>
      <c r="P58" s="189">
        <v>0</v>
      </c>
      <c r="Q58" s="190">
        <v>0</v>
      </c>
      <c r="R58" s="191">
        <v>0</v>
      </c>
      <c r="S58" s="189">
        <v>0</v>
      </c>
      <c r="T58" s="190">
        <v>0</v>
      </c>
      <c r="U58" s="191">
        <v>0</v>
      </c>
      <c r="V58" s="189">
        <v>0</v>
      </c>
      <c r="W58" s="190">
        <v>0</v>
      </c>
      <c r="X58" s="190">
        <v>0</v>
      </c>
    </row>
    <row r="59" spans="1:24" ht="30" x14ac:dyDescent="0.25">
      <c r="A59" s="110">
        <v>14</v>
      </c>
      <c r="B59" s="109" t="s">
        <v>159</v>
      </c>
      <c r="C59" s="225" t="s">
        <v>169</v>
      </c>
      <c r="D59" s="190">
        <v>0</v>
      </c>
      <c r="E59" s="190">
        <v>0</v>
      </c>
      <c r="F59" s="191">
        <v>0</v>
      </c>
      <c r="G59" s="261">
        <v>0</v>
      </c>
      <c r="H59" s="190">
        <v>0</v>
      </c>
      <c r="I59" s="252">
        <v>0</v>
      </c>
      <c r="J59" s="189">
        <v>0</v>
      </c>
      <c r="K59" s="190">
        <v>0</v>
      </c>
      <c r="L59" s="191">
        <v>0</v>
      </c>
      <c r="M59" s="190">
        <v>0</v>
      </c>
      <c r="N59" s="190">
        <v>0</v>
      </c>
      <c r="O59" s="191">
        <v>0</v>
      </c>
      <c r="P59" s="189">
        <v>0</v>
      </c>
      <c r="Q59" s="190">
        <v>0</v>
      </c>
      <c r="R59" s="191">
        <v>0</v>
      </c>
      <c r="S59" s="189">
        <v>0</v>
      </c>
      <c r="T59" s="190">
        <v>0</v>
      </c>
      <c r="U59" s="191">
        <v>0</v>
      </c>
      <c r="V59" s="189">
        <v>0</v>
      </c>
      <c r="W59" s="190">
        <v>0</v>
      </c>
      <c r="X59" s="190">
        <v>0</v>
      </c>
    </row>
    <row r="60" spans="1:24" x14ac:dyDescent="0.25">
      <c r="A60" s="110"/>
      <c r="B60" s="224" t="s">
        <v>51</v>
      </c>
      <c r="C60" s="224"/>
      <c r="D60" s="197">
        <f>SUM(D57:D59,D51,D52,D54,D55)</f>
        <v>0</v>
      </c>
      <c r="E60" s="197">
        <f>SUM(E57:E59,E55,E54,E52,E51)</f>
        <v>0</v>
      </c>
      <c r="F60" s="203">
        <f>SUM(F57:F59,F55,F54,F52,F51)</f>
        <v>0</v>
      </c>
      <c r="G60" s="199">
        <f>SUM(G57:G59,G51,G52,G54,G55)</f>
        <v>0</v>
      </c>
      <c r="H60" s="197">
        <f>SUM(H57:H59,H55,H54,H52,H51)</f>
        <v>0</v>
      </c>
      <c r="I60" s="257">
        <f>SUM(I57:I59,I55,I54,I52,I51)</f>
        <v>0</v>
      </c>
      <c r="J60" s="196">
        <f>SUM(J57:J59,J51,J52,J54,J55)</f>
        <v>0</v>
      </c>
      <c r="K60" s="197">
        <f>SUM(K57:K59,K55,K54,K52,K51)</f>
        <v>0</v>
      </c>
      <c r="L60" s="203">
        <f>SUM(L57:L59,L55,L54,L52,L51)</f>
        <v>0</v>
      </c>
      <c r="M60" s="197">
        <f>SUM(M57:M59,M51,M52,M54,M55)</f>
        <v>0</v>
      </c>
      <c r="N60" s="197">
        <f>SUM(N57:N59,N55,N54,N52,N51)</f>
        <v>0</v>
      </c>
      <c r="O60" s="203">
        <f>SUM(O57:O59,O55,O54,O52,O51)</f>
        <v>0</v>
      </c>
      <c r="P60" s="196">
        <f>SUM(P57:P59,P51,P52,P54,P55)</f>
        <v>0</v>
      </c>
      <c r="Q60" s="197">
        <f>SUM(Q57:Q59,Q55,Q54,Q52,Q51)</f>
        <v>0</v>
      </c>
      <c r="R60" s="203">
        <f>SUM(R57:R59,R55,R54,R52,R51)</f>
        <v>0</v>
      </c>
      <c r="S60" s="196">
        <f>SUM(S57:S59,S51,S52,S54,S55)</f>
        <v>0</v>
      </c>
      <c r="T60" s="197">
        <f>SUM(T57:T59,T55,T54,T52,T51)</f>
        <v>0</v>
      </c>
      <c r="U60" s="203">
        <f>SUM(U57:U59,U55,U54,U52,U51)</f>
        <v>0</v>
      </c>
      <c r="V60" s="196">
        <f>SUM(V57:V59,V51,V52,V54,V55)</f>
        <v>0</v>
      </c>
      <c r="W60" s="197">
        <f>SUM(W57:W59,W55,W54,W52,W51)</f>
        <v>0</v>
      </c>
      <c r="X60" s="202">
        <f>SUM(X57:X59,X55,X54,X52,X51)</f>
        <v>0</v>
      </c>
    </row>
    <row r="61" spans="1:24" ht="29.25" x14ac:dyDescent="0.25">
      <c r="A61" s="110"/>
      <c r="B61" s="224" t="s">
        <v>104</v>
      </c>
      <c r="C61" s="224"/>
      <c r="D61" s="197">
        <f>SUM(D60,D48,D43)</f>
        <v>811977513</v>
      </c>
      <c r="E61" s="197">
        <f>SUM(E60,E48,E43)</f>
        <v>0</v>
      </c>
      <c r="F61" s="203">
        <f>SUM(F43,F48,F60)</f>
        <v>0</v>
      </c>
      <c r="G61" s="199">
        <f>SUM(G60,G48,G43)</f>
        <v>11810000</v>
      </c>
      <c r="H61" s="197">
        <f>SUM(H60,H48,H43)</f>
        <v>0</v>
      </c>
      <c r="I61" s="257">
        <f>SUM(I43,I48,I60)</f>
        <v>0</v>
      </c>
      <c r="J61" s="196">
        <f>SUM(J60,J48,J43)</f>
        <v>70000</v>
      </c>
      <c r="K61" s="197">
        <f>SUM(K60,K48,K43)</f>
        <v>0</v>
      </c>
      <c r="L61" s="203">
        <f>SUM(L43,L48,L60)</f>
        <v>0</v>
      </c>
      <c r="M61" s="197">
        <f>SUM(M60,M48,M43)</f>
        <v>1791914.12</v>
      </c>
      <c r="N61" s="197">
        <f>SUM(N60,N48,N43)</f>
        <v>0</v>
      </c>
      <c r="O61" s="203">
        <f>SUM(O43,O48,O60)</f>
        <v>0</v>
      </c>
      <c r="P61" s="196">
        <f>SUM(P60,P48,P43)</f>
        <v>1109000</v>
      </c>
      <c r="Q61" s="197">
        <f>SUM(Q60,Q48,Q43)</f>
        <v>0</v>
      </c>
      <c r="R61" s="203">
        <f>SUM(R43,R48,R60)</f>
        <v>0</v>
      </c>
      <c r="S61" s="196">
        <f>SUM(S60,S48,S43)</f>
        <v>1500000</v>
      </c>
      <c r="T61" s="197">
        <f>SUM(T60,T48,T43)</f>
        <v>878514275</v>
      </c>
      <c r="U61" s="203">
        <f>SUM(U43,U48,U60)</f>
        <v>0</v>
      </c>
      <c r="V61" s="196">
        <f>SUM(V60,V48,V43)</f>
        <v>27728795</v>
      </c>
      <c r="W61" s="197">
        <f>SUM(W60,W48,W43)</f>
        <v>0</v>
      </c>
      <c r="X61" s="202">
        <f>SUM(X43,X48,X60)</f>
        <v>0</v>
      </c>
    </row>
    <row r="62" spans="1:24" x14ac:dyDescent="0.25">
      <c r="A62" s="110"/>
      <c r="B62" s="224"/>
      <c r="C62" s="224"/>
      <c r="D62" s="341"/>
      <c r="E62" s="341"/>
      <c r="F62" s="344"/>
      <c r="G62" s="341"/>
      <c r="H62" s="341"/>
      <c r="I62" s="344"/>
      <c r="J62" s="341"/>
      <c r="K62" s="341"/>
      <c r="L62" s="344"/>
      <c r="M62" s="341"/>
      <c r="N62" s="341"/>
      <c r="O62" s="344"/>
      <c r="P62" s="341"/>
      <c r="Q62" s="341"/>
      <c r="R62" s="344"/>
      <c r="S62" s="341"/>
      <c r="T62" s="341"/>
      <c r="U62" s="344"/>
      <c r="V62" s="341"/>
      <c r="W62" s="341"/>
      <c r="X62" s="344"/>
    </row>
    <row r="63" spans="1:24" ht="15.75" thickBot="1" x14ac:dyDescent="0.3">
      <c r="A63" s="110"/>
      <c r="B63" s="224"/>
      <c r="C63" s="224"/>
      <c r="D63" s="341"/>
      <c r="E63" s="341"/>
      <c r="F63" s="344"/>
      <c r="G63" s="341"/>
      <c r="H63" s="341"/>
      <c r="I63" s="344"/>
      <c r="J63" s="341"/>
      <c r="K63" s="341"/>
      <c r="L63" s="344"/>
      <c r="M63" s="341"/>
      <c r="N63" s="341"/>
      <c r="O63" s="344"/>
      <c r="P63" s="341"/>
      <c r="Q63" s="341"/>
      <c r="R63" s="344"/>
      <c r="S63" s="341"/>
      <c r="T63" s="341"/>
      <c r="U63" s="344"/>
      <c r="V63" s="341"/>
      <c r="W63" s="341"/>
      <c r="X63" s="344"/>
    </row>
    <row r="64" spans="1:24" ht="15.75" customHeight="1" thickBot="1" x14ac:dyDescent="0.3">
      <c r="A64" s="223"/>
      <c r="B64" s="219"/>
      <c r="C64" s="856" t="s">
        <v>337</v>
      </c>
      <c r="D64" s="853" t="s">
        <v>87</v>
      </c>
      <c r="E64" s="854"/>
      <c r="F64" s="854"/>
      <c r="G64" s="854"/>
      <c r="H64" s="854"/>
      <c r="I64" s="854"/>
      <c r="J64" s="854"/>
      <c r="K64" s="854"/>
      <c r="L64" s="854"/>
      <c r="M64" s="854"/>
      <c r="N64" s="854"/>
      <c r="O64" s="854"/>
      <c r="P64" s="854"/>
      <c r="Q64" s="854"/>
      <c r="R64" s="854"/>
      <c r="S64" s="854"/>
      <c r="T64" s="854"/>
      <c r="U64" s="854"/>
      <c r="V64" s="854"/>
      <c r="W64" s="854"/>
      <c r="X64" s="855"/>
    </row>
    <row r="65" spans="1:24" ht="45" customHeight="1" thickBot="1" x14ac:dyDescent="0.3">
      <c r="A65" s="223"/>
      <c r="B65" s="219"/>
      <c r="C65" s="856"/>
      <c r="D65" s="799" t="s">
        <v>266</v>
      </c>
      <c r="E65" s="799"/>
      <c r="F65" s="800"/>
      <c r="G65" s="801" t="s">
        <v>267</v>
      </c>
      <c r="H65" s="799"/>
      <c r="I65" s="802"/>
      <c r="J65" s="798" t="s">
        <v>270</v>
      </c>
      <c r="K65" s="799"/>
      <c r="L65" s="800"/>
      <c r="M65" s="801" t="s">
        <v>271</v>
      </c>
      <c r="N65" s="799"/>
      <c r="O65" s="802"/>
      <c r="P65" s="798" t="s">
        <v>286</v>
      </c>
      <c r="Q65" s="799"/>
      <c r="R65" s="800"/>
      <c r="S65" s="801" t="s">
        <v>273</v>
      </c>
      <c r="T65" s="799"/>
      <c r="U65" s="802"/>
      <c r="V65" s="818" t="s">
        <v>275</v>
      </c>
      <c r="W65" s="818"/>
      <c r="X65" s="818"/>
    </row>
    <row r="66" spans="1:24" ht="75" customHeight="1" thickBot="1" x14ac:dyDescent="0.3">
      <c r="A66" s="223"/>
      <c r="B66" s="219"/>
      <c r="C66" s="275" t="s">
        <v>126</v>
      </c>
      <c r="D66" s="794" t="s">
        <v>352</v>
      </c>
      <c r="E66" s="795"/>
      <c r="F66" s="795"/>
      <c r="G66" s="797" t="s">
        <v>353</v>
      </c>
      <c r="H66" s="795"/>
      <c r="I66" s="795"/>
      <c r="J66" s="797" t="s">
        <v>354</v>
      </c>
      <c r="K66" s="795"/>
      <c r="L66" s="795"/>
      <c r="M66" s="797" t="s">
        <v>355</v>
      </c>
      <c r="N66" s="795"/>
      <c r="O66" s="795"/>
      <c r="P66" s="797" t="s">
        <v>356</v>
      </c>
      <c r="Q66" s="795"/>
      <c r="R66" s="795"/>
      <c r="S66" s="797" t="s">
        <v>357</v>
      </c>
      <c r="T66" s="795"/>
      <c r="U66" s="810"/>
      <c r="V66" s="797" t="s">
        <v>358</v>
      </c>
      <c r="W66" s="795"/>
      <c r="X66" s="796"/>
    </row>
    <row r="67" spans="1:24" ht="81.75" customHeight="1" x14ac:dyDescent="0.25">
      <c r="A67" s="211" t="s">
        <v>42</v>
      </c>
      <c r="B67" s="212" t="s">
        <v>126</v>
      </c>
      <c r="C67" s="282" t="s">
        <v>144</v>
      </c>
      <c r="D67" s="356" t="s">
        <v>161</v>
      </c>
      <c r="E67" s="325" t="s">
        <v>162</v>
      </c>
      <c r="F67" s="328" t="s">
        <v>163</v>
      </c>
      <c r="G67" s="324" t="s">
        <v>161</v>
      </c>
      <c r="H67" s="356" t="s">
        <v>162</v>
      </c>
      <c r="I67" s="326" t="s">
        <v>163</v>
      </c>
      <c r="J67" s="327" t="s">
        <v>161</v>
      </c>
      <c r="K67" s="325" t="s">
        <v>162</v>
      </c>
      <c r="L67" s="328" t="s">
        <v>163</v>
      </c>
      <c r="M67" s="355" t="s">
        <v>161</v>
      </c>
      <c r="N67" s="325" t="s">
        <v>162</v>
      </c>
      <c r="O67" s="326" t="s">
        <v>163</v>
      </c>
      <c r="P67" s="327" t="s">
        <v>161</v>
      </c>
      <c r="Q67" s="356" t="s">
        <v>162</v>
      </c>
      <c r="R67" s="328" t="s">
        <v>163</v>
      </c>
      <c r="S67" s="324" t="s">
        <v>161</v>
      </c>
      <c r="T67" s="325" t="s">
        <v>162</v>
      </c>
      <c r="U67" s="358" t="s">
        <v>163</v>
      </c>
      <c r="V67" s="356" t="s">
        <v>161</v>
      </c>
      <c r="W67" s="356" t="s">
        <v>162</v>
      </c>
      <c r="X67" s="356" t="s">
        <v>163</v>
      </c>
    </row>
    <row r="68" spans="1:24" ht="30" x14ac:dyDescent="0.25">
      <c r="A68" s="110" t="s">
        <v>11</v>
      </c>
      <c r="B68" s="109" t="s">
        <v>57</v>
      </c>
      <c r="C68" s="109"/>
      <c r="D68" s="808"/>
      <c r="E68" s="808"/>
      <c r="F68" s="809"/>
      <c r="G68" s="807"/>
      <c r="H68" s="808"/>
      <c r="I68" s="809"/>
      <c r="J68" s="807"/>
      <c r="K68" s="808"/>
      <c r="L68" s="809"/>
      <c r="M68" s="807"/>
      <c r="N68" s="808"/>
      <c r="O68" s="809"/>
      <c r="P68" s="807"/>
      <c r="Q68" s="808"/>
      <c r="R68" s="824"/>
      <c r="S68" s="807"/>
      <c r="T68" s="808"/>
      <c r="U68" s="809"/>
      <c r="V68" s="748"/>
      <c r="W68" s="748"/>
      <c r="X68" s="748"/>
    </row>
    <row r="69" spans="1:24" ht="30" x14ac:dyDescent="0.25">
      <c r="A69" s="110">
        <v>1</v>
      </c>
      <c r="B69" s="109" t="s">
        <v>145</v>
      </c>
      <c r="C69" s="217" t="s">
        <v>146</v>
      </c>
      <c r="D69" s="252">
        <v>0</v>
      </c>
      <c r="E69" s="190">
        <v>0</v>
      </c>
      <c r="F69" s="261">
        <v>0</v>
      </c>
      <c r="G69" s="260">
        <v>14904800</v>
      </c>
      <c r="H69" s="190">
        <v>0</v>
      </c>
      <c r="I69" s="302">
        <v>0</v>
      </c>
      <c r="J69" s="260">
        <v>15208800</v>
      </c>
      <c r="K69" s="190">
        <v>0</v>
      </c>
      <c r="L69" s="261">
        <v>0</v>
      </c>
      <c r="M69" s="260">
        <v>504000</v>
      </c>
      <c r="N69" s="190">
        <v>0</v>
      </c>
      <c r="O69" s="261">
        <v>0</v>
      </c>
      <c r="P69" s="260">
        <v>0</v>
      </c>
      <c r="Q69" s="190">
        <v>0</v>
      </c>
      <c r="R69" s="303">
        <v>0</v>
      </c>
      <c r="S69" s="260">
        <v>0</v>
      </c>
      <c r="T69" s="190">
        <v>0</v>
      </c>
      <c r="U69" s="302">
        <v>0</v>
      </c>
      <c r="V69" s="190">
        <v>0</v>
      </c>
      <c r="W69" s="190">
        <v>0</v>
      </c>
      <c r="X69" s="190">
        <v>0</v>
      </c>
    </row>
    <row r="70" spans="1:24" ht="30" x14ac:dyDescent="0.25">
      <c r="A70" s="110"/>
      <c r="B70" s="109" t="s">
        <v>147</v>
      </c>
      <c r="C70" s="217"/>
      <c r="D70" s="252"/>
      <c r="E70" s="190"/>
      <c r="F70" s="302"/>
      <c r="G70" s="260"/>
      <c r="H70" s="190"/>
      <c r="I70" s="302"/>
      <c r="J70" s="260"/>
      <c r="K70" s="190"/>
      <c r="L70" s="302"/>
      <c r="M70" s="260"/>
      <c r="N70" s="190"/>
      <c r="O70" s="302"/>
      <c r="P70" s="260"/>
      <c r="Q70" s="190"/>
      <c r="R70" s="303"/>
      <c r="S70" s="260"/>
      <c r="T70" s="190"/>
      <c r="U70" s="302"/>
      <c r="V70" s="190"/>
      <c r="W70" s="190"/>
      <c r="X70" s="190"/>
    </row>
    <row r="71" spans="1:24" x14ac:dyDescent="0.25">
      <c r="A71" s="110">
        <v>2</v>
      </c>
      <c r="B71" s="109" t="s">
        <v>59</v>
      </c>
      <c r="C71" s="217" t="s">
        <v>148</v>
      </c>
      <c r="D71" s="252">
        <v>0</v>
      </c>
      <c r="E71" s="190">
        <v>0</v>
      </c>
      <c r="F71" s="302">
        <v>0</v>
      </c>
      <c r="G71" s="260">
        <v>0</v>
      </c>
      <c r="H71" s="190">
        <v>0</v>
      </c>
      <c r="I71" s="302">
        <v>0</v>
      </c>
      <c r="J71" s="260">
        <v>0</v>
      </c>
      <c r="K71" s="190">
        <v>0</v>
      </c>
      <c r="L71" s="302">
        <v>0</v>
      </c>
      <c r="M71" s="260">
        <v>0</v>
      </c>
      <c r="N71" s="190">
        <v>0</v>
      </c>
      <c r="O71" s="302">
        <v>0</v>
      </c>
      <c r="P71" s="260">
        <v>0</v>
      </c>
      <c r="Q71" s="190">
        <v>0</v>
      </c>
      <c r="R71" s="303">
        <v>0</v>
      </c>
      <c r="S71" s="260">
        <v>0</v>
      </c>
      <c r="T71" s="190">
        <v>0</v>
      </c>
      <c r="U71" s="302">
        <v>0</v>
      </c>
      <c r="V71" s="190">
        <v>0</v>
      </c>
      <c r="W71" s="190">
        <v>0</v>
      </c>
      <c r="X71" s="190">
        <v>0</v>
      </c>
    </row>
    <row r="72" spans="1:24" x14ac:dyDescent="0.25">
      <c r="A72" s="110">
        <v>3</v>
      </c>
      <c r="B72" s="109" t="s">
        <v>149</v>
      </c>
      <c r="C72" s="217" t="s">
        <v>150</v>
      </c>
      <c r="D72" s="252">
        <v>4186339.3000000003</v>
      </c>
      <c r="E72" s="190">
        <v>0</v>
      </c>
      <c r="F72" s="302">
        <v>0</v>
      </c>
      <c r="G72" s="260">
        <v>0</v>
      </c>
      <c r="H72" s="190">
        <v>0</v>
      </c>
      <c r="I72" s="302">
        <v>0</v>
      </c>
      <c r="J72" s="260">
        <v>0</v>
      </c>
      <c r="K72" s="190">
        <v>0</v>
      </c>
      <c r="L72" s="302">
        <v>0</v>
      </c>
      <c r="M72" s="260">
        <v>0</v>
      </c>
      <c r="N72" s="190">
        <v>0</v>
      </c>
      <c r="O72" s="302">
        <v>0</v>
      </c>
      <c r="P72" s="260">
        <v>548640</v>
      </c>
      <c r="Q72" s="190">
        <v>0</v>
      </c>
      <c r="R72" s="303">
        <v>0</v>
      </c>
      <c r="S72" s="260">
        <v>21590</v>
      </c>
      <c r="T72" s="190">
        <v>0</v>
      </c>
      <c r="U72" s="302">
        <v>0</v>
      </c>
      <c r="V72" s="190">
        <v>216998.55</v>
      </c>
      <c r="W72" s="190">
        <v>0</v>
      </c>
      <c r="X72" s="190">
        <v>0</v>
      </c>
    </row>
    <row r="73" spans="1:24" ht="30" x14ac:dyDescent="0.25">
      <c r="A73" s="110">
        <v>4</v>
      </c>
      <c r="B73" s="109" t="s">
        <v>151</v>
      </c>
      <c r="C73" s="217" t="s">
        <v>152</v>
      </c>
      <c r="D73" s="252">
        <v>20000000</v>
      </c>
      <c r="E73" s="197">
        <v>0</v>
      </c>
      <c r="F73" s="199">
        <v>0</v>
      </c>
      <c r="G73" s="260">
        <v>0</v>
      </c>
      <c r="H73" s="197">
        <v>0</v>
      </c>
      <c r="I73" s="305">
        <v>0</v>
      </c>
      <c r="J73" s="260">
        <v>0</v>
      </c>
      <c r="K73" s="197">
        <v>0</v>
      </c>
      <c r="L73" s="199">
        <v>0</v>
      </c>
      <c r="M73" s="260">
        <v>0</v>
      </c>
      <c r="N73" s="197">
        <v>0</v>
      </c>
      <c r="O73" s="199">
        <v>0</v>
      </c>
      <c r="P73" s="260">
        <v>0</v>
      </c>
      <c r="Q73" s="197">
        <v>0</v>
      </c>
      <c r="R73" s="368">
        <v>0</v>
      </c>
      <c r="S73" s="260">
        <v>0</v>
      </c>
      <c r="T73" s="197">
        <v>0</v>
      </c>
      <c r="U73" s="305">
        <v>0</v>
      </c>
      <c r="V73" s="190">
        <v>0</v>
      </c>
      <c r="W73" s="197">
        <v>0</v>
      </c>
      <c r="X73" s="197">
        <v>0</v>
      </c>
    </row>
    <row r="74" spans="1:24" x14ac:dyDescent="0.25">
      <c r="A74" s="110"/>
      <c r="B74" s="224" t="s">
        <v>63</v>
      </c>
      <c r="C74" s="221"/>
      <c r="D74" s="200">
        <f t="shared" ref="D74:I74" si="18">SUM(D71:D73,D69)</f>
        <v>24186339.300000001</v>
      </c>
      <c r="E74" s="197">
        <f t="shared" si="18"/>
        <v>0</v>
      </c>
      <c r="F74" s="199">
        <f t="shared" si="18"/>
        <v>0</v>
      </c>
      <c r="G74" s="304">
        <f t="shared" si="18"/>
        <v>14904800</v>
      </c>
      <c r="H74" s="197">
        <f t="shared" si="18"/>
        <v>0</v>
      </c>
      <c r="I74" s="305">
        <f t="shared" si="18"/>
        <v>0</v>
      </c>
      <c r="J74" s="304">
        <f t="shared" ref="J74:U74" si="19">SUM(J71:J73,J69)</f>
        <v>15208800</v>
      </c>
      <c r="K74" s="197">
        <f t="shared" si="19"/>
        <v>0</v>
      </c>
      <c r="L74" s="199">
        <f t="shared" si="19"/>
        <v>0</v>
      </c>
      <c r="M74" s="304">
        <f t="shared" si="19"/>
        <v>504000</v>
      </c>
      <c r="N74" s="197">
        <f t="shared" si="19"/>
        <v>0</v>
      </c>
      <c r="O74" s="199">
        <f t="shared" si="19"/>
        <v>0</v>
      </c>
      <c r="P74" s="304">
        <f t="shared" si="19"/>
        <v>548640</v>
      </c>
      <c r="Q74" s="197">
        <f t="shared" si="19"/>
        <v>0</v>
      </c>
      <c r="R74" s="368">
        <f t="shared" si="19"/>
        <v>0</v>
      </c>
      <c r="S74" s="304">
        <f t="shared" si="19"/>
        <v>21590</v>
      </c>
      <c r="T74" s="197">
        <f t="shared" si="19"/>
        <v>0</v>
      </c>
      <c r="U74" s="305">
        <f t="shared" si="19"/>
        <v>0</v>
      </c>
      <c r="V74" s="197">
        <f t="shared" ref="V74:X74" si="20">SUM(V71:V73,V69)</f>
        <v>216998.55</v>
      </c>
      <c r="W74" s="197">
        <f t="shared" si="20"/>
        <v>0</v>
      </c>
      <c r="X74" s="197">
        <f t="shared" si="20"/>
        <v>0</v>
      </c>
    </row>
    <row r="75" spans="1:24" ht="30" x14ac:dyDescent="0.25">
      <c r="A75" s="110" t="s">
        <v>52</v>
      </c>
      <c r="B75" s="109" t="s">
        <v>64</v>
      </c>
      <c r="C75" s="217"/>
      <c r="D75" s="748"/>
      <c r="E75" s="748"/>
      <c r="F75" s="751"/>
      <c r="G75" s="747"/>
      <c r="H75" s="748"/>
      <c r="I75" s="751"/>
      <c r="J75" s="747"/>
      <c r="K75" s="748"/>
      <c r="L75" s="751"/>
      <c r="M75" s="747"/>
      <c r="N75" s="748"/>
      <c r="O75" s="751"/>
      <c r="P75" s="747"/>
      <c r="Q75" s="748"/>
      <c r="R75" s="749"/>
      <c r="S75" s="747"/>
      <c r="T75" s="748"/>
      <c r="U75" s="751"/>
      <c r="V75" s="748"/>
      <c r="W75" s="748"/>
      <c r="X75" s="748"/>
    </row>
    <row r="76" spans="1:24" ht="30" x14ac:dyDescent="0.25">
      <c r="A76" s="110">
        <v>5</v>
      </c>
      <c r="B76" s="109" t="s">
        <v>73</v>
      </c>
      <c r="C76" s="217" t="s">
        <v>153</v>
      </c>
      <c r="D76" s="190">
        <v>0</v>
      </c>
      <c r="E76" s="190">
        <v>0</v>
      </c>
      <c r="F76" s="191">
        <v>0</v>
      </c>
      <c r="G76" s="189">
        <v>0</v>
      </c>
      <c r="H76" s="190">
        <v>0</v>
      </c>
      <c r="I76" s="191">
        <v>0</v>
      </c>
      <c r="J76" s="189">
        <v>0</v>
      </c>
      <c r="K76" s="190">
        <v>0</v>
      </c>
      <c r="L76" s="191">
        <v>0</v>
      </c>
      <c r="M76" s="189">
        <v>0</v>
      </c>
      <c r="N76" s="190">
        <v>0</v>
      </c>
      <c r="O76" s="191">
        <v>0</v>
      </c>
      <c r="P76" s="189">
        <v>0</v>
      </c>
      <c r="Q76" s="190">
        <v>0</v>
      </c>
      <c r="R76" s="252">
        <v>0</v>
      </c>
      <c r="S76" s="189">
        <v>0</v>
      </c>
      <c r="T76" s="190">
        <v>0</v>
      </c>
      <c r="U76" s="191">
        <v>0</v>
      </c>
      <c r="V76" s="190">
        <v>0</v>
      </c>
      <c r="W76" s="190">
        <v>0</v>
      </c>
      <c r="X76" s="190">
        <v>0</v>
      </c>
    </row>
    <row r="77" spans="1:24" x14ac:dyDescent="0.25">
      <c r="A77" s="110">
        <v>6</v>
      </c>
      <c r="B77" s="109" t="s">
        <v>154</v>
      </c>
      <c r="C77" s="217" t="s">
        <v>155</v>
      </c>
      <c r="D77" s="190">
        <v>0</v>
      </c>
      <c r="E77" s="286">
        <v>0</v>
      </c>
      <c r="F77" s="191">
        <v>0</v>
      </c>
      <c r="G77" s="189">
        <v>0</v>
      </c>
      <c r="H77" s="286">
        <v>0</v>
      </c>
      <c r="I77" s="191">
        <v>0</v>
      </c>
      <c r="J77" s="189">
        <v>0</v>
      </c>
      <c r="K77" s="286">
        <v>0</v>
      </c>
      <c r="L77" s="191">
        <v>0</v>
      </c>
      <c r="M77" s="189">
        <v>0</v>
      </c>
      <c r="N77" s="286">
        <v>0</v>
      </c>
      <c r="O77" s="191">
        <v>0</v>
      </c>
      <c r="P77" s="189">
        <v>0</v>
      </c>
      <c r="Q77" s="286">
        <v>0</v>
      </c>
      <c r="R77" s="252">
        <v>0</v>
      </c>
      <c r="S77" s="189">
        <v>0</v>
      </c>
      <c r="T77" s="286">
        <v>0</v>
      </c>
      <c r="U77" s="191">
        <v>0</v>
      </c>
      <c r="V77" s="190">
        <v>0</v>
      </c>
      <c r="W77" s="284">
        <v>0</v>
      </c>
      <c r="X77" s="190">
        <v>0</v>
      </c>
    </row>
    <row r="78" spans="1:24" ht="30" x14ac:dyDescent="0.25">
      <c r="A78" s="110">
        <v>7</v>
      </c>
      <c r="B78" s="109" t="s">
        <v>75</v>
      </c>
      <c r="C78" s="217" t="s">
        <v>156</v>
      </c>
      <c r="D78" s="190">
        <v>12719000</v>
      </c>
      <c r="E78" s="190">
        <v>0</v>
      </c>
      <c r="F78" s="191">
        <v>0</v>
      </c>
      <c r="G78" s="189">
        <v>0</v>
      </c>
      <c r="H78" s="190">
        <v>0</v>
      </c>
      <c r="I78" s="191">
        <v>0</v>
      </c>
      <c r="J78" s="189">
        <v>0</v>
      </c>
      <c r="K78" s="190">
        <v>0</v>
      </c>
      <c r="L78" s="191">
        <v>0</v>
      </c>
      <c r="M78" s="189">
        <v>0</v>
      </c>
      <c r="N78" s="190">
        <v>0</v>
      </c>
      <c r="O78" s="191">
        <v>0</v>
      </c>
      <c r="P78" s="189">
        <v>0</v>
      </c>
      <c r="Q78" s="190">
        <v>0</v>
      </c>
      <c r="R78" s="252">
        <v>0</v>
      </c>
      <c r="S78" s="189">
        <v>0</v>
      </c>
      <c r="T78" s="190">
        <v>0</v>
      </c>
      <c r="U78" s="191">
        <v>0</v>
      </c>
      <c r="V78" s="190">
        <v>0</v>
      </c>
      <c r="W78" s="190">
        <v>0</v>
      </c>
      <c r="X78" s="190">
        <v>0</v>
      </c>
    </row>
    <row r="79" spans="1:24" x14ac:dyDescent="0.25">
      <c r="A79" s="110"/>
      <c r="B79" s="224" t="s">
        <v>71</v>
      </c>
      <c r="C79" s="221"/>
      <c r="D79" s="197">
        <f t="shared" ref="D79:I79" si="21">SUM(D76:D78)</f>
        <v>12719000</v>
      </c>
      <c r="E79" s="197">
        <f t="shared" si="21"/>
        <v>0</v>
      </c>
      <c r="F79" s="198">
        <f t="shared" si="21"/>
        <v>0</v>
      </c>
      <c r="G79" s="196">
        <f t="shared" si="21"/>
        <v>0</v>
      </c>
      <c r="H79" s="197">
        <f t="shared" si="21"/>
        <v>0</v>
      </c>
      <c r="I79" s="198">
        <f t="shared" si="21"/>
        <v>0</v>
      </c>
      <c r="J79" s="196">
        <f t="shared" ref="J79:U79" si="22">SUM(J76:J78)</f>
        <v>0</v>
      </c>
      <c r="K79" s="197">
        <f t="shared" si="22"/>
        <v>0</v>
      </c>
      <c r="L79" s="198">
        <f t="shared" si="22"/>
        <v>0</v>
      </c>
      <c r="M79" s="196">
        <f t="shared" si="22"/>
        <v>0</v>
      </c>
      <c r="N79" s="197">
        <f t="shared" si="22"/>
        <v>0</v>
      </c>
      <c r="O79" s="198">
        <f t="shared" si="22"/>
        <v>0</v>
      </c>
      <c r="P79" s="196">
        <f t="shared" si="22"/>
        <v>0</v>
      </c>
      <c r="Q79" s="197">
        <f t="shared" si="22"/>
        <v>0</v>
      </c>
      <c r="R79" s="200">
        <f t="shared" si="22"/>
        <v>0</v>
      </c>
      <c r="S79" s="196">
        <f t="shared" si="22"/>
        <v>0</v>
      </c>
      <c r="T79" s="197">
        <f t="shared" si="22"/>
        <v>0</v>
      </c>
      <c r="U79" s="198">
        <f t="shared" si="22"/>
        <v>0</v>
      </c>
      <c r="V79" s="197">
        <f t="shared" ref="V79:X79" si="23">SUM(V76:V78)</f>
        <v>0</v>
      </c>
      <c r="W79" s="197">
        <f t="shared" si="23"/>
        <v>0</v>
      </c>
      <c r="X79" s="197">
        <f t="shared" si="23"/>
        <v>0</v>
      </c>
    </row>
    <row r="80" spans="1:24" ht="30" x14ac:dyDescent="0.25">
      <c r="A80" s="110" t="s">
        <v>55</v>
      </c>
      <c r="B80" s="109" t="s">
        <v>91</v>
      </c>
      <c r="C80" s="217"/>
      <c r="D80" s="748"/>
      <c r="E80" s="748"/>
      <c r="F80" s="751"/>
      <c r="G80" s="747"/>
      <c r="H80" s="748"/>
      <c r="I80" s="751"/>
      <c r="J80" s="747"/>
      <c r="K80" s="748"/>
      <c r="L80" s="751"/>
      <c r="M80" s="747"/>
      <c r="N80" s="748"/>
      <c r="O80" s="751"/>
      <c r="P80" s="747"/>
      <c r="Q80" s="748"/>
      <c r="R80" s="749"/>
      <c r="S80" s="747"/>
      <c r="T80" s="748"/>
      <c r="U80" s="751"/>
      <c r="V80" s="748"/>
      <c r="W80" s="748"/>
      <c r="X80" s="748"/>
    </row>
    <row r="81" spans="1:42" ht="30" x14ac:dyDescent="0.25">
      <c r="A81" s="110"/>
      <c r="B81" s="109" t="s">
        <v>82</v>
      </c>
      <c r="C81" s="217"/>
      <c r="D81" s="748"/>
      <c r="E81" s="748"/>
      <c r="F81" s="751"/>
      <c r="G81" s="747"/>
      <c r="H81" s="748"/>
      <c r="I81" s="751"/>
      <c r="J81" s="747"/>
      <c r="K81" s="748"/>
      <c r="L81" s="751"/>
      <c r="M81" s="747"/>
      <c r="N81" s="748"/>
      <c r="O81" s="751"/>
      <c r="P81" s="747"/>
      <c r="Q81" s="748"/>
      <c r="R81" s="749"/>
      <c r="S81" s="747"/>
      <c r="T81" s="748"/>
      <c r="U81" s="751"/>
      <c r="V81" s="748"/>
      <c r="W81" s="748"/>
      <c r="X81" s="748"/>
    </row>
    <row r="82" spans="1:42" x14ac:dyDescent="0.25">
      <c r="A82" s="110">
        <v>8</v>
      </c>
      <c r="B82" s="109" t="s">
        <v>80</v>
      </c>
      <c r="C82" s="217" t="s">
        <v>157</v>
      </c>
      <c r="D82" s="190">
        <v>0</v>
      </c>
      <c r="E82" s="190">
        <v>0</v>
      </c>
      <c r="F82" s="191">
        <v>0</v>
      </c>
      <c r="G82" s="189">
        <v>0</v>
      </c>
      <c r="H82" s="190">
        <v>0</v>
      </c>
      <c r="I82" s="191">
        <v>0</v>
      </c>
      <c r="J82" s="189">
        <v>0</v>
      </c>
      <c r="K82" s="190">
        <v>0</v>
      </c>
      <c r="L82" s="191">
        <v>0</v>
      </c>
      <c r="M82" s="189">
        <v>0</v>
      </c>
      <c r="N82" s="190">
        <v>0</v>
      </c>
      <c r="O82" s="191">
        <v>0</v>
      </c>
      <c r="P82" s="189">
        <v>0</v>
      </c>
      <c r="Q82" s="190">
        <v>0</v>
      </c>
      <c r="R82" s="252">
        <v>0</v>
      </c>
      <c r="S82" s="189">
        <v>0</v>
      </c>
      <c r="T82" s="190">
        <v>0</v>
      </c>
      <c r="U82" s="191">
        <v>0</v>
      </c>
      <c r="V82" s="190">
        <v>0</v>
      </c>
      <c r="W82" s="190">
        <v>0</v>
      </c>
      <c r="X82" s="190">
        <v>0</v>
      </c>
    </row>
    <row r="83" spans="1:42" x14ac:dyDescent="0.25">
      <c r="A83" s="110">
        <v>9</v>
      </c>
      <c r="B83" s="109" t="s">
        <v>81</v>
      </c>
      <c r="C83" s="217" t="s">
        <v>157</v>
      </c>
      <c r="D83" s="190">
        <v>0</v>
      </c>
      <c r="E83" s="190">
        <v>0</v>
      </c>
      <c r="F83" s="191">
        <v>0</v>
      </c>
      <c r="G83" s="189">
        <v>0</v>
      </c>
      <c r="H83" s="190">
        <v>0</v>
      </c>
      <c r="I83" s="191">
        <v>0</v>
      </c>
      <c r="J83" s="189">
        <v>0</v>
      </c>
      <c r="K83" s="190">
        <v>0</v>
      </c>
      <c r="L83" s="191">
        <v>0</v>
      </c>
      <c r="M83" s="189">
        <v>0</v>
      </c>
      <c r="N83" s="190">
        <v>0</v>
      </c>
      <c r="O83" s="191">
        <v>0</v>
      </c>
      <c r="P83" s="189">
        <v>0</v>
      </c>
      <c r="Q83" s="190">
        <v>0</v>
      </c>
      <c r="R83" s="252">
        <v>0</v>
      </c>
      <c r="S83" s="189">
        <v>0</v>
      </c>
      <c r="T83" s="190">
        <v>0</v>
      </c>
      <c r="U83" s="191">
        <v>0</v>
      </c>
      <c r="V83" s="190">
        <v>0</v>
      </c>
      <c r="W83" s="190">
        <v>0</v>
      </c>
      <c r="X83" s="190">
        <v>0</v>
      </c>
    </row>
    <row r="84" spans="1:42" ht="30" x14ac:dyDescent="0.25">
      <c r="A84" s="110"/>
      <c r="B84" s="109" t="s">
        <v>83</v>
      </c>
      <c r="C84" s="217"/>
      <c r="D84" s="748"/>
      <c r="E84" s="748"/>
      <c r="F84" s="751"/>
      <c r="G84" s="747"/>
      <c r="H84" s="748"/>
      <c r="I84" s="751"/>
      <c r="J84" s="747"/>
      <c r="K84" s="748"/>
      <c r="L84" s="751"/>
      <c r="M84" s="747"/>
      <c r="N84" s="748"/>
      <c r="O84" s="751"/>
      <c r="P84" s="747"/>
      <c r="Q84" s="748"/>
      <c r="R84" s="749"/>
      <c r="S84" s="747"/>
      <c r="T84" s="748"/>
      <c r="U84" s="751"/>
      <c r="V84" s="748"/>
      <c r="W84" s="748"/>
      <c r="X84" s="748"/>
    </row>
    <row r="85" spans="1:42" x14ac:dyDescent="0.25">
      <c r="A85" s="110">
        <v>10</v>
      </c>
      <c r="B85" s="109" t="s">
        <v>80</v>
      </c>
      <c r="C85" s="217" t="s">
        <v>157</v>
      </c>
      <c r="D85" s="190">
        <v>0</v>
      </c>
      <c r="E85" s="190">
        <v>0</v>
      </c>
      <c r="F85" s="191">
        <v>0</v>
      </c>
      <c r="G85" s="189">
        <v>0</v>
      </c>
      <c r="H85" s="190">
        <v>0</v>
      </c>
      <c r="I85" s="191">
        <v>0</v>
      </c>
      <c r="J85" s="189">
        <v>0</v>
      </c>
      <c r="K85" s="190">
        <v>0</v>
      </c>
      <c r="L85" s="191">
        <v>0</v>
      </c>
      <c r="M85" s="189">
        <v>0</v>
      </c>
      <c r="N85" s="190">
        <v>0</v>
      </c>
      <c r="O85" s="191">
        <v>0</v>
      </c>
      <c r="P85" s="189">
        <v>0</v>
      </c>
      <c r="Q85" s="190">
        <v>0</v>
      </c>
      <c r="R85" s="252">
        <v>0</v>
      </c>
      <c r="S85" s="189">
        <v>0</v>
      </c>
      <c r="T85" s="190">
        <v>0</v>
      </c>
      <c r="U85" s="191">
        <v>0</v>
      </c>
      <c r="V85" s="190">
        <v>0</v>
      </c>
      <c r="W85" s="190">
        <v>0</v>
      </c>
      <c r="X85" s="190">
        <v>0</v>
      </c>
    </row>
    <row r="86" spans="1:42" x14ac:dyDescent="0.25">
      <c r="A86" s="110">
        <v>11</v>
      </c>
      <c r="B86" s="109" t="s">
        <v>81</v>
      </c>
      <c r="C86" s="217" t="s">
        <v>157</v>
      </c>
      <c r="D86" s="190"/>
      <c r="E86" s="190"/>
      <c r="F86" s="191"/>
      <c r="G86" s="189"/>
      <c r="H86" s="190"/>
      <c r="I86" s="191"/>
      <c r="J86" s="189"/>
      <c r="K86" s="190"/>
      <c r="L86" s="191"/>
      <c r="M86" s="189"/>
      <c r="N86" s="190"/>
      <c r="O86" s="191"/>
      <c r="P86" s="189"/>
      <c r="Q86" s="190"/>
      <c r="R86" s="252"/>
      <c r="S86" s="189"/>
      <c r="T86" s="190"/>
      <c r="U86" s="191"/>
      <c r="V86" s="190"/>
      <c r="W86" s="190"/>
      <c r="X86" s="190"/>
    </row>
    <row r="87" spans="1:42" ht="30" x14ac:dyDescent="0.25">
      <c r="A87" s="110"/>
      <c r="B87" s="109" t="s">
        <v>84</v>
      </c>
      <c r="C87" s="217"/>
      <c r="D87" s="748"/>
      <c r="E87" s="748"/>
      <c r="F87" s="751"/>
      <c r="G87" s="747"/>
      <c r="H87" s="748"/>
      <c r="I87" s="751"/>
      <c r="J87" s="747"/>
      <c r="K87" s="748"/>
      <c r="L87" s="751"/>
      <c r="M87" s="747"/>
      <c r="N87" s="748"/>
      <c r="O87" s="751"/>
      <c r="P87" s="747"/>
      <c r="Q87" s="748"/>
      <c r="R87" s="749"/>
      <c r="S87" s="747"/>
      <c r="T87" s="748"/>
      <c r="U87" s="751"/>
      <c r="V87" s="748"/>
      <c r="W87" s="748"/>
      <c r="X87" s="748"/>
    </row>
    <row r="88" spans="1:42" x14ac:dyDescent="0.25">
      <c r="A88" s="110">
        <v>12</v>
      </c>
      <c r="B88" s="109" t="s">
        <v>158</v>
      </c>
      <c r="C88" s="217" t="s">
        <v>167</v>
      </c>
      <c r="D88" s="190">
        <v>0</v>
      </c>
      <c r="E88" s="190">
        <v>0</v>
      </c>
      <c r="F88" s="191">
        <v>0</v>
      </c>
      <c r="G88" s="189">
        <v>0</v>
      </c>
      <c r="H88" s="190">
        <v>0</v>
      </c>
      <c r="I88" s="191">
        <v>0</v>
      </c>
      <c r="J88" s="189">
        <v>0</v>
      </c>
      <c r="K88" s="190">
        <v>0</v>
      </c>
      <c r="L88" s="191">
        <v>0</v>
      </c>
      <c r="M88" s="189">
        <v>0</v>
      </c>
      <c r="N88" s="190">
        <v>0</v>
      </c>
      <c r="O88" s="191">
        <v>0</v>
      </c>
      <c r="P88" s="189">
        <v>0</v>
      </c>
      <c r="Q88" s="190">
        <v>0</v>
      </c>
      <c r="R88" s="252">
        <v>0</v>
      </c>
      <c r="S88" s="189">
        <v>0</v>
      </c>
      <c r="T88" s="190">
        <v>0</v>
      </c>
      <c r="U88" s="191">
        <v>0</v>
      </c>
      <c r="V88" s="190">
        <v>0</v>
      </c>
      <c r="W88" s="190">
        <v>0</v>
      </c>
      <c r="X88" s="190">
        <v>0</v>
      </c>
    </row>
    <row r="89" spans="1:42" x14ac:dyDescent="0.25">
      <c r="A89" s="110">
        <v>13</v>
      </c>
      <c r="B89" s="109" t="s">
        <v>78</v>
      </c>
      <c r="C89" s="217" t="s">
        <v>168</v>
      </c>
      <c r="D89" s="190">
        <v>0</v>
      </c>
      <c r="E89" s="190">
        <v>0</v>
      </c>
      <c r="F89" s="191">
        <v>0</v>
      </c>
      <c r="G89" s="189">
        <v>0</v>
      </c>
      <c r="H89" s="190">
        <v>0</v>
      </c>
      <c r="I89" s="191">
        <v>0</v>
      </c>
      <c r="J89" s="189">
        <v>0</v>
      </c>
      <c r="K89" s="190">
        <v>0</v>
      </c>
      <c r="L89" s="191">
        <v>0</v>
      </c>
      <c r="M89" s="189">
        <v>0</v>
      </c>
      <c r="N89" s="190">
        <v>0</v>
      </c>
      <c r="O89" s="191">
        <v>0</v>
      </c>
      <c r="P89" s="189">
        <v>0</v>
      </c>
      <c r="Q89" s="190">
        <v>0</v>
      </c>
      <c r="R89" s="252">
        <v>0</v>
      </c>
      <c r="S89" s="189">
        <v>0</v>
      </c>
      <c r="T89" s="190">
        <v>0</v>
      </c>
      <c r="U89" s="191">
        <v>0</v>
      </c>
      <c r="V89" s="190">
        <v>0</v>
      </c>
      <c r="W89" s="190">
        <v>0</v>
      </c>
      <c r="X89" s="190">
        <v>0</v>
      </c>
    </row>
    <row r="90" spans="1:42" ht="30" x14ac:dyDescent="0.25">
      <c r="A90" s="110">
        <v>14</v>
      </c>
      <c r="B90" s="109" t="s">
        <v>159</v>
      </c>
      <c r="C90" s="225" t="s">
        <v>169</v>
      </c>
      <c r="D90" s="190">
        <v>0</v>
      </c>
      <c r="E90" s="190">
        <v>0</v>
      </c>
      <c r="F90" s="191">
        <v>0</v>
      </c>
      <c r="G90" s="189">
        <v>0</v>
      </c>
      <c r="H90" s="190">
        <v>0</v>
      </c>
      <c r="I90" s="191">
        <v>0</v>
      </c>
      <c r="J90" s="189">
        <v>0</v>
      </c>
      <c r="K90" s="190">
        <v>0</v>
      </c>
      <c r="L90" s="191">
        <v>0</v>
      </c>
      <c r="M90" s="189">
        <v>0</v>
      </c>
      <c r="N90" s="190">
        <v>0</v>
      </c>
      <c r="O90" s="191">
        <v>0</v>
      </c>
      <c r="P90" s="189">
        <v>0</v>
      </c>
      <c r="Q90" s="190">
        <v>0</v>
      </c>
      <c r="R90" s="252">
        <v>0</v>
      </c>
      <c r="S90" s="189">
        <v>0</v>
      </c>
      <c r="T90" s="190">
        <v>0</v>
      </c>
      <c r="U90" s="191">
        <v>0</v>
      </c>
      <c r="V90" s="190">
        <v>0</v>
      </c>
      <c r="W90" s="190">
        <v>0</v>
      </c>
      <c r="X90" s="190">
        <v>0</v>
      </c>
    </row>
    <row r="91" spans="1:42" x14ac:dyDescent="0.25">
      <c r="A91" s="110"/>
      <c r="B91" s="224" t="s">
        <v>51</v>
      </c>
      <c r="C91" s="224"/>
      <c r="D91" s="197">
        <f>SUM(D88:D90,D82,D83,D85,D86)</f>
        <v>0</v>
      </c>
      <c r="E91" s="197">
        <f>SUM(E88:E90,E86,E85,E83,E82)</f>
        <v>0</v>
      </c>
      <c r="F91" s="203">
        <f>SUM(F88:F90,F86,F85,F83,F82)</f>
        <v>0</v>
      </c>
      <c r="G91" s="196">
        <f>SUM(G88:G90,G82,G83,G85,G86)</f>
        <v>0</v>
      </c>
      <c r="H91" s="197">
        <f>SUM(H88:H90,H86,H85,H83,H82)</f>
        <v>0</v>
      </c>
      <c r="I91" s="203">
        <f>SUM(I88:I90,I86,I85,I83,I82)</f>
        <v>0</v>
      </c>
      <c r="J91" s="196">
        <f>SUM(J88:J90,J82,J83,J85,J86)</f>
        <v>0</v>
      </c>
      <c r="K91" s="197">
        <f>SUM(K88:K90,K86,K85,K83,K82)</f>
        <v>0</v>
      </c>
      <c r="L91" s="203">
        <f>SUM(L88:L90,L86,L85,L83,L82)</f>
        <v>0</v>
      </c>
      <c r="M91" s="196">
        <f>SUM(M88:M90,M82,M83,M85,M86)</f>
        <v>0</v>
      </c>
      <c r="N91" s="197">
        <f>SUM(N88:N90,N86,N85,N83,N82)</f>
        <v>0</v>
      </c>
      <c r="O91" s="203">
        <f>SUM(O88:O90,O86,O85,O83,O82)</f>
        <v>0</v>
      </c>
      <c r="P91" s="196">
        <f>SUM(P88:P90,P82,P83,P85,P86)</f>
        <v>0</v>
      </c>
      <c r="Q91" s="197">
        <f>SUM(Q88:Q90,Q86,Q85,Q83,Q82)</f>
        <v>0</v>
      </c>
      <c r="R91" s="257">
        <f>SUM(R88:R90,R86,R85,R83,R82)</f>
        <v>0</v>
      </c>
      <c r="S91" s="196">
        <f>SUM(S88:S90,S82,S83,S85,S86)</f>
        <v>0</v>
      </c>
      <c r="T91" s="197">
        <f>SUM(T88:T90,T86,T85,T83,T82)</f>
        <v>0</v>
      </c>
      <c r="U91" s="203">
        <f>SUM(U88:U90,U86,U85,U83,U82)</f>
        <v>0</v>
      </c>
      <c r="V91" s="197">
        <f>SUM(V88:V90,V82,V83,V85,V86)</f>
        <v>0</v>
      </c>
      <c r="W91" s="197">
        <f>SUM(W88:W90,W86,W85,W83,W82)</f>
        <v>0</v>
      </c>
      <c r="X91" s="202">
        <f>SUM(X88:X90,X86,X85,X83,X82)</f>
        <v>0</v>
      </c>
    </row>
    <row r="92" spans="1:42" ht="30" thickBot="1" x14ac:dyDescent="0.3">
      <c r="A92" s="110"/>
      <c r="B92" s="224" t="s">
        <v>104</v>
      </c>
      <c r="C92" s="224"/>
      <c r="D92" s="205">
        <f>SUM(D91,D79,D74)</f>
        <v>36905339.299999997</v>
      </c>
      <c r="E92" s="205">
        <f>SUM(E91,E79,E74)</f>
        <v>0</v>
      </c>
      <c r="F92" s="210">
        <f>SUM(F74,F79,F91)</f>
        <v>0</v>
      </c>
      <c r="G92" s="204">
        <f>SUM(G91,G79,G74)</f>
        <v>14904800</v>
      </c>
      <c r="H92" s="205">
        <f>SUM(H91,H79,H74)</f>
        <v>0</v>
      </c>
      <c r="I92" s="210">
        <f>SUM(I74,I79,I91)</f>
        <v>0</v>
      </c>
      <c r="J92" s="204">
        <f>SUM(J91,J79,J74)</f>
        <v>15208800</v>
      </c>
      <c r="K92" s="205">
        <f>SUM(K91,K79,K74)</f>
        <v>0</v>
      </c>
      <c r="L92" s="210">
        <f>SUM(L74,L79,L91)</f>
        <v>0</v>
      </c>
      <c r="M92" s="204">
        <f>SUM(M91,M79,M74)</f>
        <v>504000</v>
      </c>
      <c r="N92" s="205">
        <f>SUM(N91,N79,N74)</f>
        <v>0</v>
      </c>
      <c r="O92" s="210">
        <f>SUM(O74,O79,O91)</f>
        <v>0</v>
      </c>
      <c r="P92" s="204">
        <f>SUM(P91,P79,P74)</f>
        <v>548640</v>
      </c>
      <c r="Q92" s="205">
        <f>SUM(Q91,Q79,Q74)</f>
        <v>0</v>
      </c>
      <c r="R92" s="373">
        <f>SUM(R74,R79,R91)</f>
        <v>0</v>
      </c>
      <c r="S92" s="204">
        <f>SUM(S91,S79,S74)</f>
        <v>21590</v>
      </c>
      <c r="T92" s="205">
        <f>SUM(T91,T79,T74)</f>
        <v>0</v>
      </c>
      <c r="U92" s="210">
        <f>SUM(U74,U79,U91)</f>
        <v>0</v>
      </c>
      <c r="V92" s="205">
        <f>SUM(V91,V79,V74)</f>
        <v>216998.55</v>
      </c>
      <c r="W92" s="205">
        <f>SUM(W91,W79,W74)</f>
        <v>0</v>
      </c>
      <c r="X92" s="209">
        <f>SUM(X74,X79,X91)</f>
        <v>0</v>
      </c>
    </row>
    <row r="93" spans="1:42" ht="15.75" customHeight="1" thickBot="1" x14ac:dyDescent="0.3">
      <c r="A93" s="223"/>
      <c r="B93" s="219"/>
      <c r="C93" s="851" t="s">
        <v>337</v>
      </c>
      <c r="D93" s="857" t="s">
        <v>87</v>
      </c>
      <c r="E93" s="854"/>
      <c r="F93" s="854"/>
      <c r="G93" s="854"/>
      <c r="H93" s="854"/>
      <c r="I93" s="854"/>
      <c r="J93" s="854"/>
      <c r="K93" s="854"/>
      <c r="L93" s="854"/>
      <c r="M93" s="854"/>
      <c r="N93" s="854"/>
      <c r="O93" s="854"/>
      <c r="P93" s="854"/>
      <c r="Q93" s="854"/>
      <c r="R93" s="858"/>
      <c r="S93" s="377"/>
      <c r="T93" s="377"/>
      <c r="U93" s="377"/>
      <c r="V93" s="377"/>
      <c r="W93" s="377"/>
      <c r="X93" s="377"/>
      <c r="Y93" s="341"/>
      <c r="Z93" s="341"/>
      <c r="AA93" s="344"/>
    </row>
    <row r="94" spans="1:42" ht="36" customHeight="1" thickBot="1" x14ac:dyDescent="0.3">
      <c r="A94" s="223"/>
      <c r="B94" s="219"/>
      <c r="C94" s="851"/>
      <c r="D94" s="815" t="s">
        <v>276</v>
      </c>
      <c r="E94" s="786"/>
      <c r="F94" s="816"/>
      <c r="G94" s="805" t="s">
        <v>287</v>
      </c>
      <c r="H94" s="786"/>
      <c r="I94" s="806"/>
      <c r="J94" s="815" t="s">
        <v>289</v>
      </c>
      <c r="K94" s="786"/>
      <c r="L94" s="816"/>
      <c r="M94" s="805" t="s">
        <v>288</v>
      </c>
      <c r="N94" s="786"/>
      <c r="O94" s="806"/>
      <c r="P94" s="785" t="s">
        <v>281</v>
      </c>
      <c r="Q94" s="786"/>
      <c r="R94" s="787"/>
      <c r="S94" s="378"/>
      <c r="T94" s="341"/>
      <c r="U94" s="344"/>
      <c r="V94" s="341"/>
      <c r="W94" s="341"/>
      <c r="X94" s="344"/>
      <c r="Y94" s="341"/>
      <c r="Z94" s="341"/>
      <c r="AA94" s="344"/>
      <c r="AB94" s="341"/>
      <c r="AC94" s="341"/>
      <c r="AD94" s="344"/>
      <c r="AE94" s="341"/>
      <c r="AF94" s="341"/>
      <c r="AG94" s="344"/>
      <c r="AH94" s="341"/>
      <c r="AI94" s="341"/>
      <c r="AJ94" s="344"/>
      <c r="AK94" s="341"/>
      <c r="AL94" s="341"/>
      <c r="AM94" s="344"/>
      <c r="AN94" s="341"/>
      <c r="AO94" s="341"/>
      <c r="AP94" s="344"/>
    </row>
    <row r="95" spans="1:42" ht="62.25" thickBot="1" x14ac:dyDescent="0.3">
      <c r="A95" s="223"/>
      <c r="B95" s="219"/>
      <c r="C95" s="275" t="s">
        <v>126</v>
      </c>
      <c r="D95" s="797" t="s">
        <v>359</v>
      </c>
      <c r="E95" s="795"/>
      <c r="F95" s="810"/>
      <c r="G95" s="797" t="s">
        <v>360</v>
      </c>
      <c r="H95" s="795"/>
      <c r="I95" s="795"/>
      <c r="J95" s="797" t="s">
        <v>361</v>
      </c>
      <c r="K95" s="795"/>
      <c r="L95" s="795"/>
      <c r="M95" s="797" t="s">
        <v>362</v>
      </c>
      <c r="N95" s="795"/>
      <c r="O95" s="795"/>
      <c r="P95" s="777"/>
      <c r="Q95" s="778"/>
      <c r="R95" s="779"/>
      <c r="S95" s="341"/>
      <c r="T95" s="341"/>
      <c r="U95" s="344"/>
      <c r="V95" s="341"/>
      <c r="W95" s="341"/>
      <c r="X95" s="344"/>
      <c r="Y95" s="341"/>
      <c r="Z95" s="341"/>
      <c r="AA95" s="344"/>
      <c r="AB95" s="341"/>
      <c r="AC95" s="341"/>
      <c r="AD95" s="344"/>
      <c r="AE95" s="341"/>
      <c r="AF95" s="341"/>
      <c r="AG95" s="344"/>
      <c r="AH95" s="341"/>
      <c r="AI95" s="341"/>
      <c r="AJ95" s="344"/>
      <c r="AK95" s="341"/>
      <c r="AL95" s="341"/>
      <c r="AM95" s="344"/>
      <c r="AN95" s="341"/>
      <c r="AO95" s="341"/>
      <c r="AP95" s="344"/>
    </row>
    <row r="96" spans="1:42" ht="73.5" x14ac:dyDescent="0.25">
      <c r="A96" s="211" t="s">
        <v>42</v>
      </c>
      <c r="B96" s="212" t="s">
        <v>126</v>
      </c>
      <c r="C96" s="282" t="s">
        <v>144</v>
      </c>
      <c r="D96" s="355" t="s">
        <v>161</v>
      </c>
      <c r="E96" s="325" t="s">
        <v>162</v>
      </c>
      <c r="F96" s="326" t="s">
        <v>163</v>
      </c>
      <c r="G96" s="327" t="s">
        <v>161</v>
      </c>
      <c r="H96" s="356" t="s">
        <v>162</v>
      </c>
      <c r="I96" s="328" t="s">
        <v>163</v>
      </c>
      <c r="J96" s="324" t="s">
        <v>161</v>
      </c>
      <c r="K96" s="325" t="s">
        <v>162</v>
      </c>
      <c r="L96" s="326" t="s">
        <v>163</v>
      </c>
      <c r="M96" s="359" t="s">
        <v>161</v>
      </c>
      <c r="N96" s="325" t="s">
        <v>162</v>
      </c>
      <c r="O96" s="328" t="s">
        <v>163</v>
      </c>
      <c r="P96" s="329" t="s">
        <v>161</v>
      </c>
      <c r="Q96" s="356" t="s">
        <v>162</v>
      </c>
      <c r="R96" s="330" t="s">
        <v>163</v>
      </c>
      <c r="S96" s="341"/>
      <c r="T96" s="341"/>
      <c r="U96" s="344"/>
      <c r="V96" s="341"/>
      <c r="W96" s="341"/>
      <c r="X96" s="344"/>
      <c r="Y96" s="341"/>
      <c r="Z96" s="341"/>
      <c r="AA96" s="344"/>
      <c r="AB96" s="341"/>
      <c r="AC96" s="341"/>
      <c r="AD96" s="344"/>
      <c r="AE96" s="341"/>
      <c r="AF96" s="341"/>
      <c r="AG96" s="344"/>
      <c r="AH96" s="341"/>
      <c r="AI96" s="341"/>
      <c r="AJ96" s="344"/>
      <c r="AK96" s="341"/>
      <c r="AL96" s="341"/>
      <c r="AM96" s="344"/>
      <c r="AN96" s="341"/>
      <c r="AO96" s="341"/>
      <c r="AP96" s="344"/>
    </row>
    <row r="97" spans="1:42" ht="30" x14ac:dyDescent="0.25">
      <c r="A97" s="110" t="s">
        <v>11</v>
      </c>
      <c r="B97" s="109" t="s">
        <v>57</v>
      </c>
      <c r="C97" s="109"/>
      <c r="D97" s="747"/>
      <c r="E97" s="748"/>
      <c r="F97" s="751"/>
      <c r="G97" s="752"/>
      <c r="H97" s="748"/>
      <c r="I97" s="749"/>
      <c r="J97" s="747"/>
      <c r="K97" s="748"/>
      <c r="L97" s="751"/>
      <c r="M97" s="752"/>
      <c r="N97" s="748"/>
      <c r="O97" s="749"/>
      <c r="P97" s="788"/>
      <c r="Q97" s="748"/>
      <c r="R97" s="789"/>
      <c r="S97" s="341"/>
      <c r="T97" s="341"/>
      <c r="U97" s="344"/>
      <c r="V97" s="341"/>
      <c r="W97" s="341"/>
      <c r="X97" s="344"/>
      <c r="Y97" s="341"/>
      <c r="Z97" s="341"/>
      <c r="AA97" s="344"/>
      <c r="AB97" s="341"/>
      <c r="AC97" s="341"/>
      <c r="AD97" s="344"/>
      <c r="AE97" s="341"/>
      <c r="AF97" s="341"/>
      <c r="AG97" s="344"/>
      <c r="AH97" s="341"/>
      <c r="AI97" s="341"/>
      <c r="AJ97" s="344"/>
      <c r="AK97" s="341"/>
      <c r="AL97" s="341"/>
      <c r="AM97" s="344"/>
      <c r="AN97" s="341"/>
      <c r="AO97" s="341"/>
      <c r="AP97" s="344"/>
    </row>
    <row r="98" spans="1:42" ht="30" x14ac:dyDescent="0.25">
      <c r="A98" s="110">
        <v>1</v>
      </c>
      <c r="B98" s="109" t="s">
        <v>145</v>
      </c>
      <c r="C98" s="217" t="s">
        <v>146</v>
      </c>
      <c r="D98" s="189">
        <v>0</v>
      </c>
      <c r="E98" s="190">
        <v>0</v>
      </c>
      <c r="F98" s="191">
        <v>0</v>
      </c>
      <c r="G98" s="261">
        <v>0</v>
      </c>
      <c r="H98" s="190">
        <v>0</v>
      </c>
      <c r="I98" s="252">
        <v>0</v>
      </c>
      <c r="J98" s="189">
        <v>0</v>
      </c>
      <c r="K98" s="190">
        <v>0</v>
      </c>
      <c r="L98" s="191">
        <v>0</v>
      </c>
      <c r="M98" s="261">
        <v>0</v>
      </c>
      <c r="N98" s="190">
        <v>0</v>
      </c>
      <c r="O98" s="252">
        <v>0</v>
      </c>
      <c r="P98" s="311">
        <f t="shared" ref="P98:R102" si="24">SUM(D6,G6,J6,P6,S6,V6,D38,G38,J38,M38,P38,V38,D69,G69,J69,M69,P69,S69,V69,D98,G98,J98,M98,S38,M6)</f>
        <v>1389522447</v>
      </c>
      <c r="Q98" s="190">
        <f t="shared" si="24"/>
        <v>0</v>
      </c>
      <c r="R98" s="367">
        <f t="shared" si="24"/>
        <v>0</v>
      </c>
      <c r="S98" s="341"/>
      <c r="T98" s="341"/>
      <c r="U98" s="344"/>
      <c r="V98" s="341"/>
      <c r="W98" s="341"/>
      <c r="X98" s="344"/>
      <c r="Y98" s="341"/>
      <c r="Z98" s="341"/>
      <c r="AA98" s="344"/>
      <c r="AB98" s="341"/>
      <c r="AC98" s="341"/>
      <c r="AD98" s="344"/>
      <c r="AE98" s="341"/>
      <c r="AF98" s="341"/>
      <c r="AG98" s="344"/>
      <c r="AH98" s="341"/>
      <c r="AI98" s="341"/>
      <c r="AJ98" s="344"/>
      <c r="AK98" s="341"/>
      <c r="AL98" s="341"/>
      <c r="AM98" s="344"/>
      <c r="AN98" s="341"/>
      <c r="AO98" s="341"/>
      <c r="AP98" s="344"/>
    </row>
    <row r="99" spans="1:42" ht="30" x14ac:dyDescent="0.25">
      <c r="A99" s="110"/>
      <c r="B99" s="109" t="s">
        <v>147</v>
      </c>
      <c r="C99" s="217"/>
      <c r="D99" s="189"/>
      <c r="E99" s="190"/>
      <c r="F99" s="191"/>
      <c r="G99" s="261"/>
      <c r="H99" s="190"/>
      <c r="I99" s="252"/>
      <c r="J99" s="189"/>
      <c r="K99" s="190"/>
      <c r="L99" s="191"/>
      <c r="M99" s="261"/>
      <c r="N99" s="190"/>
      <c r="O99" s="252"/>
      <c r="P99" s="311">
        <f t="shared" si="24"/>
        <v>0</v>
      </c>
      <c r="Q99" s="190">
        <f t="shared" si="24"/>
        <v>0</v>
      </c>
      <c r="R99" s="367">
        <f t="shared" si="24"/>
        <v>0</v>
      </c>
      <c r="S99" s="341"/>
      <c r="T99" s="341"/>
      <c r="U99" s="344"/>
      <c r="V99" s="341"/>
      <c r="W99" s="341"/>
      <c r="X99" s="344"/>
      <c r="Y99" s="341"/>
      <c r="Z99" s="341"/>
      <c r="AA99" s="344"/>
      <c r="AB99" s="341"/>
      <c r="AC99" s="341"/>
      <c r="AD99" s="344"/>
      <c r="AE99" s="341"/>
      <c r="AF99" s="341"/>
      <c r="AG99" s="344"/>
      <c r="AH99" s="341"/>
      <c r="AI99" s="341"/>
      <c r="AJ99" s="344"/>
      <c r="AK99" s="341"/>
      <c r="AL99" s="341"/>
      <c r="AM99" s="344"/>
      <c r="AN99" s="341"/>
      <c r="AO99" s="341"/>
      <c r="AP99" s="344"/>
    </row>
    <row r="100" spans="1:42" x14ac:dyDescent="0.25">
      <c r="A100" s="110">
        <v>2</v>
      </c>
      <c r="B100" s="109" t="s">
        <v>59</v>
      </c>
      <c r="C100" s="217" t="s">
        <v>148</v>
      </c>
      <c r="D100" s="189">
        <v>0</v>
      </c>
      <c r="E100" s="190">
        <v>0</v>
      </c>
      <c r="F100" s="191">
        <v>0</v>
      </c>
      <c r="G100" s="261">
        <v>0</v>
      </c>
      <c r="H100" s="190">
        <v>0</v>
      </c>
      <c r="I100" s="252">
        <v>0</v>
      </c>
      <c r="J100" s="189">
        <v>121000000</v>
      </c>
      <c r="K100" s="190">
        <v>30000000</v>
      </c>
      <c r="L100" s="191">
        <v>0</v>
      </c>
      <c r="M100" s="261">
        <v>0</v>
      </c>
      <c r="N100" s="190">
        <v>0</v>
      </c>
      <c r="O100" s="252">
        <v>0</v>
      </c>
      <c r="P100" s="311">
        <f t="shared" si="24"/>
        <v>121000000</v>
      </c>
      <c r="Q100" s="190">
        <f t="shared" si="24"/>
        <v>30000000</v>
      </c>
      <c r="R100" s="367">
        <f t="shared" si="24"/>
        <v>0</v>
      </c>
      <c r="S100" s="341"/>
      <c r="T100" s="341"/>
      <c r="U100" s="344"/>
      <c r="V100" s="341"/>
      <c r="W100" s="341"/>
      <c r="X100" s="344"/>
      <c r="Y100" s="341"/>
      <c r="Z100" s="341"/>
      <c r="AA100" s="344"/>
      <c r="AB100" s="341"/>
      <c r="AC100" s="341"/>
      <c r="AD100" s="344"/>
      <c r="AE100" s="341"/>
      <c r="AF100" s="341"/>
      <c r="AG100" s="344"/>
      <c r="AH100" s="341"/>
      <c r="AI100" s="341"/>
      <c r="AJ100" s="344"/>
      <c r="AK100" s="341"/>
      <c r="AL100" s="341"/>
      <c r="AM100" s="344"/>
      <c r="AN100" s="341"/>
      <c r="AO100" s="341"/>
      <c r="AP100" s="344"/>
    </row>
    <row r="101" spans="1:42" x14ac:dyDescent="0.25">
      <c r="A101" s="110">
        <v>3</v>
      </c>
      <c r="B101" s="109" t="s">
        <v>149</v>
      </c>
      <c r="C101" s="217" t="s">
        <v>150</v>
      </c>
      <c r="D101" s="189">
        <v>0</v>
      </c>
      <c r="E101" s="190">
        <v>100000</v>
      </c>
      <c r="F101" s="191">
        <v>0</v>
      </c>
      <c r="G101" s="261">
        <v>9036</v>
      </c>
      <c r="H101" s="190">
        <v>0</v>
      </c>
      <c r="I101" s="252">
        <v>0</v>
      </c>
      <c r="J101" s="189">
        <v>0</v>
      </c>
      <c r="K101" s="190">
        <v>0</v>
      </c>
      <c r="L101" s="191">
        <v>0</v>
      </c>
      <c r="M101" s="261">
        <v>0</v>
      </c>
      <c r="N101" s="190">
        <v>1646059.7</v>
      </c>
      <c r="O101" s="252">
        <v>0</v>
      </c>
      <c r="P101" s="311">
        <f t="shared" si="24"/>
        <v>93316168.949999988</v>
      </c>
      <c r="Q101" s="190">
        <f t="shared" si="24"/>
        <v>1746059.7</v>
      </c>
      <c r="R101" s="367">
        <f t="shared" si="24"/>
        <v>0</v>
      </c>
      <c r="S101" s="341"/>
      <c r="T101" s="341"/>
      <c r="U101" s="344"/>
      <c r="V101" s="341"/>
      <c r="W101" s="341"/>
      <c r="X101" s="344"/>
      <c r="Y101" s="341"/>
      <c r="Z101" s="341"/>
      <c r="AA101" s="344"/>
      <c r="AB101" s="341"/>
      <c r="AC101" s="341"/>
      <c r="AD101" s="344"/>
      <c r="AE101" s="341"/>
      <c r="AF101" s="341"/>
      <c r="AG101" s="344"/>
      <c r="AH101" s="341"/>
      <c r="AI101" s="341"/>
      <c r="AJ101" s="344"/>
      <c r="AK101" s="341"/>
      <c r="AL101" s="341"/>
      <c r="AM101" s="344"/>
      <c r="AN101" s="341"/>
      <c r="AO101" s="341"/>
      <c r="AP101" s="344"/>
    </row>
    <row r="102" spans="1:42" ht="30" x14ac:dyDescent="0.25">
      <c r="A102" s="110">
        <v>4</v>
      </c>
      <c r="B102" s="109" t="s">
        <v>151</v>
      </c>
      <c r="C102" s="217" t="s">
        <v>152</v>
      </c>
      <c r="D102" s="189">
        <v>0</v>
      </c>
      <c r="E102" s="197">
        <v>0</v>
      </c>
      <c r="F102" s="198">
        <v>0</v>
      </c>
      <c r="G102" s="261">
        <v>0</v>
      </c>
      <c r="H102" s="197">
        <v>0</v>
      </c>
      <c r="I102" s="200">
        <v>0</v>
      </c>
      <c r="J102" s="189">
        <v>0</v>
      </c>
      <c r="K102" s="197">
        <v>0</v>
      </c>
      <c r="L102" s="198">
        <v>0</v>
      </c>
      <c r="M102" s="261">
        <v>0</v>
      </c>
      <c r="N102" s="197">
        <v>0</v>
      </c>
      <c r="O102" s="200">
        <v>0</v>
      </c>
      <c r="P102" s="311">
        <f t="shared" si="24"/>
        <v>20000000</v>
      </c>
      <c r="Q102" s="190">
        <f t="shared" si="24"/>
        <v>0</v>
      </c>
      <c r="R102" s="367">
        <f t="shared" si="24"/>
        <v>0</v>
      </c>
      <c r="S102" s="341"/>
      <c r="T102" s="341"/>
      <c r="U102" s="344"/>
      <c r="V102" s="341"/>
      <c r="W102" s="341"/>
      <c r="X102" s="344"/>
      <c r="Y102" s="341"/>
      <c r="Z102" s="341"/>
      <c r="AA102" s="344"/>
      <c r="AB102" s="341"/>
      <c r="AC102" s="341"/>
      <c r="AD102" s="344"/>
      <c r="AE102" s="341"/>
      <c r="AF102" s="341"/>
      <c r="AG102" s="344"/>
      <c r="AH102" s="341"/>
      <c r="AI102" s="341"/>
      <c r="AJ102" s="344"/>
      <c r="AK102" s="341"/>
      <c r="AL102" s="341"/>
      <c r="AM102" s="344"/>
      <c r="AN102" s="341"/>
      <c r="AO102" s="341"/>
      <c r="AP102" s="344"/>
    </row>
    <row r="103" spans="1:42" x14ac:dyDescent="0.25">
      <c r="A103" s="110"/>
      <c r="B103" s="224" t="s">
        <v>63</v>
      </c>
      <c r="C103" s="221"/>
      <c r="D103" s="196">
        <f t="shared" ref="D103:I103" si="25">SUM(D100:D102,D98)</f>
        <v>0</v>
      </c>
      <c r="E103" s="197">
        <f t="shared" si="25"/>
        <v>100000</v>
      </c>
      <c r="F103" s="198">
        <f t="shared" si="25"/>
        <v>0</v>
      </c>
      <c r="G103" s="199">
        <f t="shared" si="25"/>
        <v>9036</v>
      </c>
      <c r="H103" s="197">
        <f t="shared" si="25"/>
        <v>0</v>
      </c>
      <c r="I103" s="200">
        <f t="shared" si="25"/>
        <v>0</v>
      </c>
      <c r="J103" s="196">
        <f t="shared" ref="J103:O103" si="26">SUM(J100:J102,J98)</f>
        <v>121000000</v>
      </c>
      <c r="K103" s="197">
        <f t="shared" si="26"/>
        <v>30000000</v>
      </c>
      <c r="L103" s="198">
        <f t="shared" si="26"/>
        <v>0</v>
      </c>
      <c r="M103" s="199">
        <f t="shared" si="26"/>
        <v>0</v>
      </c>
      <c r="N103" s="197">
        <f t="shared" si="26"/>
        <v>1646059.7</v>
      </c>
      <c r="O103" s="200">
        <f t="shared" si="26"/>
        <v>0</v>
      </c>
      <c r="P103" s="293">
        <f>SUM(P100:P102,P98)</f>
        <v>1623838615.95</v>
      </c>
      <c r="Q103" s="197">
        <f t="shared" ref="Q103:R103" si="27">SUM(Q100:Q102,Q98)</f>
        <v>31746059.699999999</v>
      </c>
      <c r="R103" s="294">
        <f t="shared" si="27"/>
        <v>0</v>
      </c>
      <c r="S103" s="341"/>
      <c r="T103" s="341"/>
      <c r="U103" s="344"/>
      <c r="V103" s="341"/>
      <c r="W103" s="341"/>
      <c r="X103" s="344"/>
      <c r="Y103" s="341"/>
      <c r="Z103" s="341"/>
      <c r="AA103" s="344"/>
      <c r="AB103" s="341"/>
      <c r="AC103" s="341"/>
      <c r="AD103" s="344"/>
      <c r="AE103" s="341"/>
      <c r="AF103" s="341"/>
      <c r="AG103" s="344"/>
      <c r="AH103" s="341"/>
      <c r="AI103" s="341"/>
      <c r="AJ103" s="344"/>
      <c r="AK103" s="341"/>
      <c r="AL103" s="341"/>
      <c r="AM103" s="344"/>
      <c r="AN103" s="341"/>
      <c r="AO103" s="341"/>
      <c r="AP103" s="344"/>
    </row>
    <row r="104" spans="1:42" ht="30" x14ac:dyDescent="0.25">
      <c r="A104" s="110" t="s">
        <v>52</v>
      </c>
      <c r="B104" s="109" t="s">
        <v>64</v>
      </c>
      <c r="C104" s="217"/>
      <c r="D104" s="747"/>
      <c r="E104" s="748"/>
      <c r="F104" s="751"/>
      <c r="G104" s="752"/>
      <c r="H104" s="748"/>
      <c r="I104" s="749"/>
      <c r="J104" s="747"/>
      <c r="K104" s="748"/>
      <c r="L104" s="751"/>
      <c r="M104" s="752"/>
      <c r="N104" s="748"/>
      <c r="O104" s="749"/>
      <c r="P104" s="788"/>
      <c r="Q104" s="748"/>
      <c r="R104" s="789"/>
      <c r="S104" s="341"/>
      <c r="T104" s="341"/>
      <c r="U104" s="344"/>
      <c r="V104" s="341"/>
      <c r="W104" s="341"/>
      <c r="X104" s="344"/>
      <c r="Y104" s="341"/>
      <c r="Z104" s="341"/>
      <c r="AA104" s="344"/>
      <c r="AB104" s="341"/>
      <c r="AC104" s="341"/>
      <c r="AD104" s="344"/>
      <c r="AE104" s="341"/>
      <c r="AF104" s="341"/>
      <c r="AG104" s="344"/>
      <c r="AH104" s="341"/>
      <c r="AI104" s="341"/>
      <c r="AJ104" s="344"/>
      <c r="AK104" s="341"/>
      <c r="AL104" s="341"/>
      <c r="AM104" s="344"/>
      <c r="AN104" s="341"/>
      <c r="AO104" s="341"/>
      <c r="AP104" s="344"/>
    </row>
    <row r="105" spans="1:42" ht="30" x14ac:dyDescent="0.25">
      <c r="A105" s="110">
        <v>5</v>
      </c>
      <c r="B105" s="109" t="s">
        <v>73</v>
      </c>
      <c r="C105" s="217" t="s">
        <v>153</v>
      </c>
      <c r="D105" s="189">
        <v>0</v>
      </c>
      <c r="E105" s="190">
        <v>0</v>
      </c>
      <c r="F105" s="191">
        <v>0</v>
      </c>
      <c r="G105" s="261">
        <v>0</v>
      </c>
      <c r="H105" s="190">
        <v>0</v>
      </c>
      <c r="I105" s="252">
        <v>0</v>
      </c>
      <c r="J105" s="189">
        <v>0</v>
      </c>
      <c r="K105" s="190">
        <v>0</v>
      </c>
      <c r="L105" s="191">
        <v>0</v>
      </c>
      <c r="M105" s="261">
        <v>0</v>
      </c>
      <c r="N105" s="190">
        <v>0</v>
      </c>
      <c r="O105" s="252">
        <v>0</v>
      </c>
      <c r="P105" s="311">
        <f t="shared" ref="P105:R107" si="28">SUM(D13,G13,J13,P13,S13,V13,D45,G45,J45,M45,P45,V45,D76,G76,J76,M76,P76,S76,V76,D105,G105,J105,M105,S45,M13)</f>
        <v>0</v>
      </c>
      <c r="Q105" s="190">
        <f t="shared" si="28"/>
        <v>878514275</v>
      </c>
      <c r="R105" s="367">
        <f t="shared" si="28"/>
        <v>0</v>
      </c>
      <c r="S105" s="341"/>
      <c r="T105" s="341"/>
      <c r="U105" s="344"/>
      <c r="V105" s="341"/>
      <c r="W105" s="341"/>
      <c r="X105" s="344"/>
      <c r="Y105" s="341"/>
      <c r="Z105" s="341"/>
      <c r="AA105" s="344"/>
      <c r="AB105" s="341"/>
      <c r="AC105" s="341"/>
      <c r="AD105" s="344"/>
      <c r="AE105" s="341"/>
      <c r="AF105" s="341"/>
      <c r="AG105" s="344"/>
      <c r="AH105" s="341"/>
      <c r="AI105" s="341"/>
      <c r="AJ105" s="344"/>
      <c r="AK105" s="341"/>
      <c r="AL105" s="341"/>
      <c r="AM105" s="344"/>
      <c r="AN105" s="341"/>
      <c r="AO105" s="341"/>
      <c r="AP105" s="344"/>
    </row>
    <row r="106" spans="1:42" x14ac:dyDescent="0.25">
      <c r="A106" s="110">
        <v>6</v>
      </c>
      <c r="B106" s="109" t="s">
        <v>154</v>
      </c>
      <c r="C106" s="217" t="s">
        <v>155</v>
      </c>
      <c r="D106" s="189">
        <v>0</v>
      </c>
      <c r="E106" s="284">
        <v>0</v>
      </c>
      <c r="F106" s="191">
        <v>0</v>
      </c>
      <c r="G106" s="261">
        <v>0</v>
      </c>
      <c r="H106" s="284">
        <v>0</v>
      </c>
      <c r="I106" s="252">
        <v>0</v>
      </c>
      <c r="J106" s="189">
        <v>0</v>
      </c>
      <c r="K106" s="284">
        <v>0</v>
      </c>
      <c r="L106" s="191">
        <v>0</v>
      </c>
      <c r="M106" s="261">
        <v>0</v>
      </c>
      <c r="N106" s="284">
        <v>0</v>
      </c>
      <c r="O106" s="252">
        <v>0</v>
      </c>
      <c r="P106" s="311">
        <f t="shared" si="28"/>
        <v>0</v>
      </c>
      <c r="Q106" s="190">
        <f t="shared" si="28"/>
        <v>0</v>
      </c>
      <c r="R106" s="367">
        <f t="shared" si="28"/>
        <v>0</v>
      </c>
      <c r="S106" s="341"/>
      <c r="T106" s="341"/>
      <c r="U106" s="344"/>
      <c r="V106" s="341"/>
      <c r="W106" s="341"/>
      <c r="X106" s="344"/>
      <c r="Y106" s="341"/>
      <c r="Z106" s="341"/>
      <c r="AA106" s="344"/>
      <c r="AB106" s="341"/>
      <c r="AC106" s="341"/>
      <c r="AD106" s="344"/>
      <c r="AE106" s="341"/>
      <c r="AF106" s="341"/>
      <c r="AG106" s="344"/>
      <c r="AH106" s="341"/>
      <c r="AI106" s="341"/>
      <c r="AJ106" s="344"/>
      <c r="AK106" s="341"/>
      <c r="AL106" s="341"/>
      <c r="AM106" s="344"/>
      <c r="AN106" s="341"/>
      <c r="AO106" s="341"/>
      <c r="AP106" s="344"/>
    </row>
    <row r="107" spans="1:42" ht="30" x14ac:dyDescent="0.25">
      <c r="A107" s="110">
        <v>7</v>
      </c>
      <c r="B107" s="109" t="s">
        <v>75</v>
      </c>
      <c r="C107" s="217" t="s">
        <v>156</v>
      </c>
      <c r="D107" s="189">
        <v>0</v>
      </c>
      <c r="E107" s="190">
        <v>0</v>
      </c>
      <c r="F107" s="191">
        <v>0</v>
      </c>
      <c r="G107" s="261">
        <v>0</v>
      </c>
      <c r="H107" s="190">
        <v>0</v>
      </c>
      <c r="I107" s="252">
        <v>0</v>
      </c>
      <c r="J107" s="189">
        <v>0</v>
      </c>
      <c r="K107" s="190">
        <v>0</v>
      </c>
      <c r="L107" s="191">
        <v>0</v>
      </c>
      <c r="M107" s="261">
        <v>0</v>
      </c>
      <c r="N107" s="190">
        <v>0</v>
      </c>
      <c r="O107" s="252">
        <v>0</v>
      </c>
      <c r="P107" s="311">
        <f t="shared" si="28"/>
        <v>13898000</v>
      </c>
      <c r="Q107" s="190">
        <f t="shared" si="28"/>
        <v>0</v>
      </c>
      <c r="R107" s="367">
        <f t="shared" si="28"/>
        <v>0</v>
      </c>
      <c r="S107" s="341"/>
      <c r="T107" s="341"/>
      <c r="U107" s="344"/>
      <c r="V107" s="341"/>
      <c r="W107" s="341"/>
      <c r="X107" s="344"/>
      <c r="Y107" s="341"/>
      <c r="Z107" s="341"/>
      <c r="AA107" s="344"/>
      <c r="AB107" s="341"/>
      <c r="AC107" s="341"/>
      <c r="AD107" s="344"/>
      <c r="AE107" s="341"/>
      <c r="AF107" s="341"/>
      <c r="AG107" s="344"/>
      <c r="AH107" s="341"/>
      <c r="AI107" s="341"/>
      <c r="AJ107" s="344"/>
      <c r="AK107" s="341"/>
      <c r="AL107" s="341"/>
      <c r="AM107" s="344"/>
      <c r="AN107" s="341"/>
      <c r="AO107" s="341"/>
      <c r="AP107" s="344"/>
    </row>
    <row r="108" spans="1:42" x14ac:dyDescent="0.25">
      <c r="A108" s="110"/>
      <c r="B108" s="224" t="s">
        <v>71</v>
      </c>
      <c r="C108" s="221"/>
      <c r="D108" s="196">
        <f t="shared" ref="D108:I108" si="29">SUM(D105:D107)</f>
        <v>0</v>
      </c>
      <c r="E108" s="197">
        <f t="shared" si="29"/>
        <v>0</v>
      </c>
      <c r="F108" s="198">
        <f t="shared" si="29"/>
        <v>0</v>
      </c>
      <c r="G108" s="199">
        <f t="shared" si="29"/>
        <v>0</v>
      </c>
      <c r="H108" s="197">
        <f t="shared" si="29"/>
        <v>0</v>
      </c>
      <c r="I108" s="200">
        <f t="shared" si="29"/>
        <v>0</v>
      </c>
      <c r="J108" s="196">
        <f t="shared" ref="J108:O108" si="30">SUM(J105:J107)</f>
        <v>0</v>
      </c>
      <c r="K108" s="197">
        <f t="shared" si="30"/>
        <v>0</v>
      </c>
      <c r="L108" s="198">
        <f t="shared" si="30"/>
        <v>0</v>
      </c>
      <c r="M108" s="199">
        <f t="shared" si="30"/>
        <v>0</v>
      </c>
      <c r="N108" s="197">
        <f t="shared" si="30"/>
        <v>0</v>
      </c>
      <c r="O108" s="200">
        <f t="shared" si="30"/>
        <v>0</v>
      </c>
      <c r="P108" s="293">
        <f t="shared" ref="P108:R108" si="31">SUM(P105:P107)</f>
        <v>13898000</v>
      </c>
      <c r="Q108" s="197">
        <f t="shared" si="31"/>
        <v>878514275</v>
      </c>
      <c r="R108" s="294">
        <f t="shared" si="31"/>
        <v>0</v>
      </c>
      <c r="S108" s="341"/>
      <c r="T108" s="341"/>
      <c r="U108" s="344"/>
      <c r="V108" s="341"/>
      <c r="W108" s="341"/>
      <c r="X108" s="344"/>
      <c r="Y108" s="341"/>
      <c r="Z108" s="341"/>
      <c r="AA108" s="344"/>
      <c r="AB108" s="341"/>
      <c r="AC108" s="341"/>
      <c r="AD108" s="344"/>
      <c r="AE108" s="341"/>
      <c r="AF108" s="341"/>
      <c r="AG108" s="344"/>
      <c r="AH108" s="341"/>
      <c r="AI108" s="341"/>
      <c r="AJ108" s="344"/>
      <c r="AK108" s="341"/>
      <c r="AL108" s="341"/>
      <c r="AM108" s="344"/>
      <c r="AN108" s="341"/>
      <c r="AO108" s="341"/>
      <c r="AP108" s="344"/>
    </row>
    <row r="109" spans="1:42" ht="30" x14ac:dyDescent="0.25">
      <c r="A109" s="110" t="s">
        <v>55</v>
      </c>
      <c r="B109" s="109" t="s">
        <v>91</v>
      </c>
      <c r="C109" s="217"/>
      <c r="D109" s="747"/>
      <c r="E109" s="748"/>
      <c r="F109" s="751"/>
      <c r="G109" s="752"/>
      <c r="H109" s="748"/>
      <c r="I109" s="749"/>
      <c r="J109" s="747"/>
      <c r="K109" s="748"/>
      <c r="L109" s="751"/>
      <c r="M109" s="752"/>
      <c r="N109" s="748"/>
      <c r="O109" s="749"/>
      <c r="P109" s="788"/>
      <c r="Q109" s="748"/>
      <c r="R109" s="789"/>
      <c r="S109" s="341"/>
      <c r="T109" s="341"/>
      <c r="U109" s="344"/>
      <c r="V109" s="341"/>
      <c r="W109" s="341"/>
      <c r="X109" s="344"/>
      <c r="Y109" s="341"/>
      <c r="Z109" s="341"/>
      <c r="AA109" s="344"/>
      <c r="AB109" s="341"/>
      <c r="AC109" s="341"/>
      <c r="AD109" s="344"/>
      <c r="AE109" s="341"/>
      <c r="AF109" s="341"/>
      <c r="AG109" s="344"/>
      <c r="AH109" s="341"/>
      <c r="AI109" s="341"/>
      <c r="AJ109" s="344"/>
      <c r="AK109" s="341"/>
      <c r="AL109" s="341"/>
      <c r="AM109" s="344"/>
      <c r="AN109" s="341"/>
      <c r="AO109" s="341"/>
      <c r="AP109" s="344"/>
    </row>
    <row r="110" spans="1:42" ht="30" x14ac:dyDescent="0.25">
      <c r="A110" s="110"/>
      <c r="B110" s="109" t="s">
        <v>82</v>
      </c>
      <c r="C110" s="217"/>
      <c r="D110" s="747"/>
      <c r="E110" s="748"/>
      <c r="F110" s="751"/>
      <c r="G110" s="752"/>
      <c r="H110" s="748"/>
      <c r="I110" s="749"/>
      <c r="J110" s="747"/>
      <c r="K110" s="748"/>
      <c r="L110" s="751"/>
      <c r="M110" s="752"/>
      <c r="N110" s="748"/>
      <c r="O110" s="749"/>
      <c r="P110" s="788"/>
      <c r="Q110" s="748"/>
      <c r="R110" s="789"/>
      <c r="S110" s="341"/>
      <c r="T110" s="341"/>
      <c r="U110" s="344"/>
      <c r="V110" s="341"/>
      <c r="W110" s="341"/>
      <c r="X110" s="344"/>
      <c r="Y110" s="341"/>
      <c r="Z110" s="341"/>
      <c r="AA110" s="344"/>
      <c r="AB110" s="341"/>
      <c r="AC110" s="341"/>
      <c r="AD110" s="344"/>
      <c r="AE110" s="341"/>
      <c r="AF110" s="341"/>
      <c r="AG110" s="344"/>
      <c r="AH110" s="341"/>
      <c r="AI110" s="341"/>
      <c r="AJ110" s="344"/>
      <c r="AK110" s="341"/>
      <c r="AL110" s="341"/>
      <c r="AM110" s="344"/>
      <c r="AN110" s="341"/>
      <c r="AO110" s="341"/>
      <c r="AP110" s="344"/>
    </row>
    <row r="111" spans="1:42" x14ac:dyDescent="0.25">
      <c r="A111" s="110">
        <v>8</v>
      </c>
      <c r="B111" s="109" t="s">
        <v>80</v>
      </c>
      <c r="C111" s="217" t="s">
        <v>157</v>
      </c>
      <c r="D111" s="189">
        <v>0</v>
      </c>
      <c r="E111" s="190">
        <v>0</v>
      </c>
      <c r="F111" s="191">
        <v>0</v>
      </c>
      <c r="G111" s="261">
        <v>0</v>
      </c>
      <c r="H111" s="190">
        <v>0</v>
      </c>
      <c r="I111" s="252">
        <v>0</v>
      </c>
      <c r="J111" s="189">
        <v>0</v>
      </c>
      <c r="K111" s="190">
        <v>0</v>
      </c>
      <c r="L111" s="191">
        <v>0</v>
      </c>
      <c r="M111" s="261">
        <v>0</v>
      </c>
      <c r="N111" s="190">
        <v>0</v>
      </c>
      <c r="O111" s="252">
        <v>0</v>
      </c>
      <c r="P111" s="311">
        <f t="shared" ref="P111:R112" si="32">SUM(D19,G19,J19,P19,S19,V19,D51,G51,J51,M51,P51,V51,D82,G82,J82,M82,P82,S82,V82,D111,G111,J111,M111,S51,M19)</f>
        <v>145316492</v>
      </c>
      <c r="Q111" s="190">
        <f t="shared" si="32"/>
        <v>0</v>
      </c>
      <c r="R111" s="367">
        <f t="shared" si="32"/>
        <v>0</v>
      </c>
      <c r="S111" s="341"/>
      <c r="T111" s="341"/>
      <c r="U111" s="344"/>
      <c r="V111" s="341"/>
      <c r="W111" s="341"/>
      <c r="X111" s="344"/>
      <c r="Y111" s="341"/>
      <c r="Z111" s="341"/>
      <c r="AA111" s="344"/>
      <c r="AB111" s="341"/>
      <c r="AC111" s="341"/>
      <c r="AD111" s="344"/>
      <c r="AE111" s="341"/>
      <c r="AF111" s="341"/>
      <c r="AG111" s="344"/>
      <c r="AH111" s="341"/>
      <c r="AI111" s="341"/>
      <c r="AJ111" s="344"/>
      <c r="AK111" s="341"/>
      <c r="AL111" s="341"/>
      <c r="AM111" s="344"/>
      <c r="AN111" s="341"/>
      <c r="AO111" s="341"/>
      <c r="AP111" s="344"/>
    </row>
    <row r="112" spans="1:42" x14ac:dyDescent="0.25">
      <c r="A112" s="110">
        <v>9</v>
      </c>
      <c r="B112" s="109" t="s">
        <v>81</v>
      </c>
      <c r="C112" s="217" t="s">
        <v>157</v>
      </c>
      <c r="D112" s="189">
        <v>0</v>
      </c>
      <c r="E112" s="190">
        <v>0</v>
      </c>
      <c r="F112" s="191">
        <v>0</v>
      </c>
      <c r="G112" s="261">
        <v>0</v>
      </c>
      <c r="H112" s="190">
        <v>0</v>
      </c>
      <c r="I112" s="252">
        <v>0</v>
      </c>
      <c r="J112" s="189">
        <v>0</v>
      </c>
      <c r="K112" s="190">
        <v>0</v>
      </c>
      <c r="L112" s="191">
        <v>0</v>
      </c>
      <c r="M112" s="261">
        <v>0</v>
      </c>
      <c r="N112" s="190">
        <v>0</v>
      </c>
      <c r="O112" s="252">
        <v>0</v>
      </c>
      <c r="P112" s="311">
        <f t="shared" si="32"/>
        <v>0</v>
      </c>
      <c r="Q112" s="190">
        <f t="shared" si="32"/>
        <v>0</v>
      </c>
      <c r="R112" s="367">
        <f t="shared" si="32"/>
        <v>0</v>
      </c>
      <c r="S112" s="341"/>
      <c r="T112" s="341"/>
      <c r="U112" s="344"/>
      <c r="V112" s="341"/>
      <c r="W112" s="341"/>
      <c r="X112" s="344"/>
      <c r="Y112" s="341"/>
      <c r="Z112" s="341"/>
      <c r="AA112" s="344"/>
      <c r="AB112" s="341"/>
      <c r="AC112" s="341"/>
      <c r="AD112" s="344"/>
      <c r="AE112" s="341"/>
      <c r="AF112" s="341"/>
      <c r="AG112" s="344"/>
      <c r="AH112" s="341"/>
      <c r="AI112" s="341"/>
      <c r="AJ112" s="344"/>
      <c r="AK112" s="341"/>
      <c r="AL112" s="341"/>
      <c r="AM112" s="344"/>
      <c r="AN112" s="341"/>
      <c r="AO112" s="341"/>
      <c r="AP112" s="344"/>
    </row>
    <row r="113" spans="1:42" ht="30" x14ac:dyDescent="0.25">
      <c r="A113" s="110"/>
      <c r="B113" s="109" t="s">
        <v>83</v>
      </c>
      <c r="C113" s="217"/>
      <c r="D113" s="747"/>
      <c r="E113" s="748"/>
      <c r="F113" s="751"/>
      <c r="G113" s="752"/>
      <c r="H113" s="748"/>
      <c r="I113" s="749"/>
      <c r="J113" s="747"/>
      <c r="K113" s="748"/>
      <c r="L113" s="751"/>
      <c r="M113" s="752"/>
      <c r="N113" s="748"/>
      <c r="O113" s="749"/>
      <c r="P113" s="788"/>
      <c r="Q113" s="748"/>
      <c r="R113" s="789"/>
      <c r="S113" s="341"/>
      <c r="T113" s="341"/>
      <c r="U113" s="344"/>
      <c r="V113" s="341"/>
      <c r="W113" s="341"/>
      <c r="X113" s="344"/>
      <c r="Y113" s="341"/>
      <c r="Z113" s="341"/>
      <c r="AA113" s="344"/>
      <c r="AB113" s="341"/>
      <c r="AC113" s="341"/>
      <c r="AD113" s="344"/>
      <c r="AE113" s="341"/>
      <c r="AF113" s="341"/>
      <c r="AG113" s="344"/>
      <c r="AH113" s="341"/>
      <c r="AI113" s="341"/>
      <c r="AJ113" s="344"/>
      <c r="AK113" s="341"/>
      <c r="AL113" s="341"/>
      <c r="AM113" s="344"/>
      <c r="AN113" s="341"/>
      <c r="AO113" s="341"/>
      <c r="AP113" s="344"/>
    </row>
    <row r="114" spans="1:42" x14ac:dyDescent="0.25">
      <c r="A114" s="110">
        <v>10</v>
      </c>
      <c r="B114" s="109" t="s">
        <v>80</v>
      </c>
      <c r="C114" s="217" t="s">
        <v>157</v>
      </c>
      <c r="D114" s="189">
        <v>0</v>
      </c>
      <c r="E114" s="190">
        <v>0</v>
      </c>
      <c r="F114" s="191">
        <v>0</v>
      </c>
      <c r="G114" s="261">
        <v>0</v>
      </c>
      <c r="H114" s="190">
        <v>0</v>
      </c>
      <c r="I114" s="252">
        <v>0</v>
      </c>
      <c r="J114" s="189">
        <v>0</v>
      </c>
      <c r="K114" s="190">
        <v>0</v>
      </c>
      <c r="L114" s="191">
        <v>0</v>
      </c>
      <c r="M114" s="261">
        <v>0</v>
      </c>
      <c r="N114" s="190">
        <v>0</v>
      </c>
      <c r="O114" s="252">
        <v>0</v>
      </c>
      <c r="P114" s="311">
        <f t="shared" ref="P114:R115" si="33">SUM(D22,G22,J22,P22,S22,V22,D54,G54,J54,M54,P54,V54,D85,G85,J85,M85,P85,S85,V85,D114,G114,J114,M114,S54,M22)</f>
        <v>142608349</v>
      </c>
      <c r="Q114" s="190">
        <f t="shared" si="33"/>
        <v>0</v>
      </c>
      <c r="R114" s="367">
        <f t="shared" si="33"/>
        <v>0</v>
      </c>
      <c r="S114" s="341"/>
      <c r="T114" s="341"/>
      <c r="U114" s="344"/>
      <c r="V114" s="341"/>
      <c r="W114" s="341"/>
      <c r="X114" s="344"/>
      <c r="Y114" s="341"/>
      <c r="Z114" s="341"/>
      <c r="AA114" s="344"/>
      <c r="AB114" s="341"/>
      <c r="AC114" s="341"/>
      <c r="AD114" s="344"/>
      <c r="AE114" s="341"/>
      <c r="AF114" s="341"/>
      <c r="AG114" s="344"/>
      <c r="AH114" s="341"/>
      <c r="AI114" s="341"/>
      <c r="AJ114" s="344"/>
      <c r="AK114" s="341"/>
      <c r="AL114" s="341"/>
      <c r="AM114" s="344"/>
      <c r="AN114" s="341"/>
      <c r="AO114" s="341"/>
      <c r="AP114" s="344"/>
    </row>
    <row r="115" spans="1:42" x14ac:dyDescent="0.25">
      <c r="A115" s="110">
        <v>11</v>
      </c>
      <c r="B115" s="109" t="s">
        <v>81</v>
      </c>
      <c r="C115" s="217" t="s">
        <v>157</v>
      </c>
      <c r="D115" s="189"/>
      <c r="E115" s="190"/>
      <c r="F115" s="191"/>
      <c r="G115" s="261"/>
      <c r="H115" s="190"/>
      <c r="I115" s="252"/>
      <c r="J115" s="189"/>
      <c r="K115" s="190"/>
      <c r="L115" s="191"/>
      <c r="M115" s="261"/>
      <c r="N115" s="190"/>
      <c r="O115" s="252"/>
      <c r="P115" s="311">
        <f t="shared" si="33"/>
        <v>0</v>
      </c>
      <c r="Q115" s="190">
        <f t="shared" si="33"/>
        <v>0</v>
      </c>
      <c r="R115" s="367">
        <f t="shared" si="33"/>
        <v>0</v>
      </c>
      <c r="S115" s="341"/>
      <c r="T115" s="341"/>
      <c r="U115" s="344"/>
      <c r="V115" s="341"/>
      <c r="W115" s="341"/>
      <c r="X115" s="344"/>
      <c r="Y115" s="341"/>
      <c r="Z115" s="341"/>
      <c r="AA115" s="344"/>
      <c r="AB115" s="341"/>
      <c r="AC115" s="341"/>
      <c r="AD115" s="344"/>
      <c r="AE115" s="341"/>
      <c r="AF115" s="341"/>
      <c r="AG115" s="344"/>
      <c r="AH115" s="341"/>
      <c r="AI115" s="341"/>
      <c r="AJ115" s="344"/>
      <c r="AK115" s="341"/>
      <c r="AL115" s="341"/>
      <c r="AM115" s="344"/>
      <c r="AN115" s="341"/>
      <c r="AO115" s="341"/>
      <c r="AP115" s="344"/>
    </row>
    <row r="116" spans="1:42" ht="30" x14ac:dyDescent="0.25">
      <c r="A116" s="110"/>
      <c r="B116" s="109" t="s">
        <v>84</v>
      </c>
      <c r="C116" s="217"/>
      <c r="D116" s="747"/>
      <c r="E116" s="748"/>
      <c r="F116" s="751"/>
      <c r="G116" s="752"/>
      <c r="H116" s="748"/>
      <c r="I116" s="749"/>
      <c r="J116" s="747"/>
      <c r="K116" s="748"/>
      <c r="L116" s="751"/>
      <c r="M116" s="752"/>
      <c r="N116" s="748"/>
      <c r="O116" s="749"/>
      <c r="P116" s="788"/>
      <c r="Q116" s="748"/>
      <c r="R116" s="789"/>
      <c r="S116" s="341"/>
      <c r="T116" s="341"/>
      <c r="U116" s="344"/>
      <c r="V116" s="341"/>
      <c r="W116" s="341"/>
      <c r="X116" s="344"/>
      <c r="Y116" s="341"/>
      <c r="Z116" s="341"/>
      <c r="AA116" s="344"/>
      <c r="AB116" s="341"/>
      <c r="AC116" s="341"/>
      <c r="AD116" s="344"/>
      <c r="AE116" s="341"/>
      <c r="AF116" s="341"/>
      <c r="AG116" s="344"/>
      <c r="AH116" s="341"/>
      <c r="AI116" s="341"/>
      <c r="AJ116" s="344"/>
      <c r="AK116" s="341"/>
      <c r="AL116" s="341"/>
      <c r="AM116" s="344"/>
      <c r="AN116" s="341"/>
      <c r="AO116" s="341"/>
      <c r="AP116" s="344"/>
    </row>
    <row r="117" spans="1:42" x14ac:dyDescent="0.25">
      <c r="A117" s="110">
        <v>12</v>
      </c>
      <c r="B117" s="109" t="s">
        <v>158</v>
      </c>
      <c r="C117" s="217" t="s">
        <v>167</v>
      </c>
      <c r="D117" s="189">
        <v>0</v>
      </c>
      <c r="E117" s="190">
        <v>0</v>
      </c>
      <c r="F117" s="191">
        <v>0</v>
      </c>
      <c r="G117" s="261">
        <v>0</v>
      </c>
      <c r="H117" s="190">
        <v>0</v>
      </c>
      <c r="I117" s="252">
        <v>0</v>
      </c>
      <c r="J117" s="189">
        <v>0</v>
      </c>
      <c r="K117" s="190">
        <v>0</v>
      </c>
      <c r="L117" s="191">
        <v>0</v>
      </c>
      <c r="M117" s="261">
        <v>0</v>
      </c>
      <c r="N117" s="190">
        <v>0</v>
      </c>
      <c r="O117" s="252">
        <v>0</v>
      </c>
      <c r="P117" s="311">
        <f t="shared" ref="P117:R119" si="34">SUM(D25,G25,J25,P25,S25,V25,D57,G57,J57,M57,P57,V57,D88,G88,J88,M88,P88,S88,V88,D117,G117,J117,M117,S57,M25)</f>
        <v>0</v>
      </c>
      <c r="Q117" s="190">
        <f t="shared" si="34"/>
        <v>0</v>
      </c>
      <c r="R117" s="367">
        <f t="shared" si="34"/>
        <v>0</v>
      </c>
      <c r="S117" s="341"/>
      <c r="T117" s="341"/>
      <c r="U117" s="344"/>
      <c r="V117" s="341"/>
      <c r="W117" s="341"/>
      <c r="X117" s="344"/>
      <c r="Y117" s="341"/>
      <c r="Z117" s="341"/>
      <c r="AA117" s="344"/>
      <c r="AB117" s="341"/>
      <c r="AC117" s="341"/>
      <c r="AD117" s="344"/>
      <c r="AE117" s="341"/>
      <c r="AF117" s="341"/>
      <c r="AG117" s="344"/>
      <c r="AH117" s="341"/>
      <c r="AI117" s="341"/>
      <c r="AJ117" s="344"/>
      <c r="AK117" s="341"/>
      <c r="AL117" s="341"/>
      <c r="AM117" s="344"/>
      <c r="AN117" s="341"/>
      <c r="AO117" s="341"/>
      <c r="AP117" s="344"/>
    </row>
    <row r="118" spans="1:42" x14ac:dyDescent="0.25">
      <c r="A118" s="110">
        <v>13</v>
      </c>
      <c r="B118" s="109" t="s">
        <v>78</v>
      </c>
      <c r="C118" s="217" t="s">
        <v>168</v>
      </c>
      <c r="D118" s="189">
        <v>0</v>
      </c>
      <c r="E118" s="190">
        <v>0</v>
      </c>
      <c r="F118" s="191">
        <v>0</v>
      </c>
      <c r="G118" s="261">
        <v>0</v>
      </c>
      <c r="H118" s="190">
        <v>0</v>
      </c>
      <c r="I118" s="252">
        <v>0</v>
      </c>
      <c r="J118" s="189">
        <v>0</v>
      </c>
      <c r="K118" s="190">
        <v>0</v>
      </c>
      <c r="L118" s="191">
        <v>0</v>
      </c>
      <c r="M118" s="261">
        <v>0</v>
      </c>
      <c r="N118" s="190">
        <v>0</v>
      </c>
      <c r="O118" s="252">
        <v>0</v>
      </c>
      <c r="P118" s="311">
        <f t="shared" si="34"/>
        <v>0</v>
      </c>
      <c r="Q118" s="190">
        <f t="shared" si="34"/>
        <v>0</v>
      </c>
      <c r="R118" s="367">
        <f t="shared" si="34"/>
        <v>0</v>
      </c>
      <c r="S118" s="341"/>
      <c r="T118" s="341"/>
      <c r="U118" s="344"/>
      <c r="V118" s="341"/>
      <c r="W118" s="341"/>
      <c r="X118" s="344"/>
      <c r="Y118" s="341"/>
      <c r="Z118" s="341"/>
      <c r="AA118" s="344"/>
      <c r="AB118" s="341"/>
      <c r="AC118" s="341"/>
      <c r="AD118" s="344"/>
      <c r="AE118" s="341"/>
      <c r="AF118" s="341"/>
      <c r="AG118" s="344"/>
      <c r="AH118" s="341"/>
      <c r="AI118" s="341"/>
      <c r="AJ118" s="344"/>
      <c r="AK118" s="341"/>
      <c r="AL118" s="341"/>
      <c r="AM118" s="344"/>
      <c r="AN118" s="341"/>
      <c r="AO118" s="341"/>
      <c r="AP118" s="344"/>
    </row>
    <row r="119" spans="1:42" ht="30" x14ac:dyDescent="0.25">
      <c r="A119" s="110">
        <v>14</v>
      </c>
      <c r="B119" s="109" t="s">
        <v>159</v>
      </c>
      <c r="C119" s="225" t="s">
        <v>169</v>
      </c>
      <c r="D119" s="189">
        <v>0</v>
      </c>
      <c r="E119" s="190">
        <v>0</v>
      </c>
      <c r="F119" s="191">
        <v>0</v>
      </c>
      <c r="G119" s="261">
        <v>0</v>
      </c>
      <c r="H119" s="190">
        <v>0</v>
      </c>
      <c r="I119" s="252">
        <v>0</v>
      </c>
      <c r="J119" s="189">
        <v>0</v>
      </c>
      <c r="K119" s="190">
        <v>0</v>
      </c>
      <c r="L119" s="191">
        <v>0</v>
      </c>
      <c r="M119" s="261">
        <v>0</v>
      </c>
      <c r="N119" s="190">
        <v>0</v>
      </c>
      <c r="O119" s="252">
        <v>0</v>
      </c>
      <c r="P119" s="311">
        <f t="shared" si="34"/>
        <v>0</v>
      </c>
      <c r="Q119" s="190">
        <f t="shared" si="34"/>
        <v>0</v>
      </c>
      <c r="R119" s="367">
        <f t="shared" si="34"/>
        <v>0</v>
      </c>
      <c r="S119" s="341"/>
      <c r="T119" s="341"/>
      <c r="U119" s="344"/>
      <c r="V119" s="341"/>
      <c r="W119" s="341"/>
      <c r="X119" s="344"/>
      <c r="Y119" s="341"/>
      <c r="Z119" s="341"/>
      <c r="AA119" s="344"/>
      <c r="AB119" s="341"/>
      <c r="AC119" s="341"/>
      <c r="AD119" s="344"/>
      <c r="AE119" s="341"/>
      <c r="AF119" s="341"/>
      <c r="AG119" s="344"/>
      <c r="AH119" s="341"/>
      <c r="AI119" s="341"/>
      <c r="AJ119" s="344"/>
      <c r="AK119" s="341"/>
      <c r="AL119" s="341"/>
      <c r="AM119" s="344"/>
      <c r="AN119" s="341"/>
      <c r="AO119" s="341"/>
      <c r="AP119" s="344"/>
    </row>
    <row r="120" spans="1:42" x14ac:dyDescent="0.25">
      <c r="A120" s="110"/>
      <c r="B120" s="224" t="s">
        <v>51</v>
      </c>
      <c r="C120" s="224"/>
      <c r="D120" s="196">
        <f>SUM(D117:D119,D111,D112,D114,D115)</f>
        <v>0</v>
      </c>
      <c r="E120" s="197">
        <f>SUM(E117:E119,E115,E114,E112,E111)</f>
        <v>0</v>
      </c>
      <c r="F120" s="203">
        <f>SUM(F117:F119,F115,F114,F112,F111)</f>
        <v>0</v>
      </c>
      <c r="G120" s="199">
        <f>SUM(G117:G119,G111,G112,G114,G115)</f>
        <v>0</v>
      </c>
      <c r="H120" s="197">
        <f>SUM(H117:H119,H115,H114,H112,H111)</f>
        <v>0</v>
      </c>
      <c r="I120" s="257">
        <f>SUM(I117:I119,I115,I114,I112,I111)</f>
        <v>0</v>
      </c>
      <c r="J120" s="196">
        <f>SUM(J117:J119,J111,J112,J114,J115)</f>
        <v>0</v>
      </c>
      <c r="K120" s="197">
        <f>SUM(K117:K119,K115,K114,K112,K111)</f>
        <v>0</v>
      </c>
      <c r="L120" s="203">
        <f>SUM(L117:L119,L115,L114,L112,L111)</f>
        <v>0</v>
      </c>
      <c r="M120" s="199">
        <f>SUM(M117:M119,M111,M112,M114,M115)</f>
        <v>0</v>
      </c>
      <c r="N120" s="197">
        <f>SUM(N117:N119,N115,N114,N112,N111)</f>
        <v>0</v>
      </c>
      <c r="O120" s="257">
        <f>SUM(O117:O119,O115,O114,O112,O111)</f>
        <v>0</v>
      </c>
      <c r="P120" s="293">
        <f>SUM(P117:P119,P111,P112,P114,P115)</f>
        <v>287924841</v>
      </c>
      <c r="Q120" s="197">
        <f>SUM(Q117:Q119,Q115,Q114,Q112,Q111)</f>
        <v>0</v>
      </c>
      <c r="R120" s="299">
        <f>SUM(R117:R119,R115,R114,R112,R111)</f>
        <v>0</v>
      </c>
      <c r="S120" s="341"/>
      <c r="T120" s="341"/>
      <c r="U120" s="344"/>
      <c r="V120" s="341"/>
      <c r="W120" s="341"/>
      <c r="X120" s="344"/>
      <c r="Y120" s="341"/>
      <c r="Z120" s="341"/>
      <c r="AA120" s="344"/>
      <c r="AB120" s="341"/>
      <c r="AC120" s="341"/>
      <c r="AD120" s="344"/>
      <c r="AE120" s="341"/>
      <c r="AF120" s="341"/>
      <c r="AG120" s="344"/>
      <c r="AH120" s="341"/>
      <c r="AI120" s="341"/>
      <c r="AJ120" s="344"/>
      <c r="AK120" s="341"/>
      <c r="AL120" s="341"/>
      <c r="AM120" s="344"/>
      <c r="AN120" s="341"/>
      <c r="AO120" s="341"/>
      <c r="AP120" s="344"/>
    </row>
    <row r="121" spans="1:42" ht="30" thickBot="1" x14ac:dyDescent="0.3">
      <c r="A121" s="110"/>
      <c r="B121" s="224" t="s">
        <v>104</v>
      </c>
      <c r="C121" s="224"/>
      <c r="D121" s="196">
        <f>SUM(D120,D108,D103)</f>
        <v>0</v>
      </c>
      <c r="E121" s="197">
        <f>SUM(E120,E108,E103)</f>
        <v>100000</v>
      </c>
      <c r="F121" s="203">
        <f>SUM(F103,F108,F120)</f>
        <v>0</v>
      </c>
      <c r="G121" s="199">
        <f>SUM(G120,G108,G103)</f>
        <v>9036</v>
      </c>
      <c r="H121" s="197">
        <f>SUM(H120,H108,H103)</f>
        <v>0</v>
      </c>
      <c r="I121" s="257">
        <f>SUM(I103,I108,I120)</f>
        <v>0</v>
      </c>
      <c r="J121" s="196">
        <f>SUM(J120,J108,J103)</f>
        <v>121000000</v>
      </c>
      <c r="K121" s="197">
        <f>SUM(K120,K108,K103)</f>
        <v>30000000</v>
      </c>
      <c r="L121" s="203">
        <f>SUM(L103,L108,L120)</f>
        <v>0</v>
      </c>
      <c r="M121" s="199">
        <f>SUM(M120,M108,M103)</f>
        <v>0</v>
      </c>
      <c r="N121" s="197">
        <f>SUM(N120,N108,N103)</f>
        <v>1646059.7</v>
      </c>
      <c r="O121" s="257">
        <f>SUM(O103,O108,O120)</f>
        <v>0</v>
      </c>
      <c r="P121" s="295">
        <f>SUM(P120,P108,P103)</f>
        <v>1925661456.95</v>
      </c>
      <c r="Q121" s="296">
        <f>SUM(Q120,Q108,Q103)</f>
        <v>910260334.70000005</v>
      </c>
      <c r="R121" s="369">
        <f>SUM(R103,R108,R120)</f>
        <v>0</v>
      </c>
      <c r="S121" s="341"/>
      <c r="T121" s="341"/>
      <c r="U121" s="344"/>
      <c r="V121" s="341"/>
      <c r="W121" s="341"/>
      <c r="X121" s="344"/>
      <c r="Y121" s="341"/>
      <c r="Z121" s="341"/>
      <c r="AA121" s="344"/>
      <c r="AB121" s="341"/>
      <c r="AC121" s="341"/>
      <c r="AD121" s="344"/>
      <c r="AE121" s="341"/>
      <c r="AF121" s="341"/>
      <c r="AG121" s="344"/>
      <c r="AH121" s="341"/>
      <c r="AI121" s="341"/>
      <c r="AJ121" s="344"/>
      <c r="AK121" s="341"/>
      <c r="AL121" s="341"/>
      <c r="AM121" s="344"/>
      <c r="AN121" s="341"/>
      <c r="AO121" s="341"/>
      <c r="AP121" s="344"/>
    </row>
    <row r="122" spans="1:42" ht="15.75" thickTop="1" x14ac:dyDescent="0.25">
      <c r="A122" s="110"/>
      <c r="B122" s="224"/>
      <c r="C122" s="224"/>
      <c r="D122" s="341"/>
      <c r="E122" s="341"/>
      <c r="F122" s="344"/>
      <c r="G122" s="341"/>
      <c r="H122" s="341"/>
      <c r="I122" s="344"/>
      <c r="J122" s="341"/>
      <c r="K122" s="341"/>
      <c r="L122" s="344"/>
      <c r="M122" s="341"/>
      <c r="N122" s="341"/>
      <c r="O122" s="344"/>
      <c r="P122" s="341"/>
      <c r="Q122" s="341"/>
      <c r="R122" s="344"/>
      <c r="S122" s="341"/>
      <c r="T122" s="341"/>
      <c r="U122" s="344"/>
      <c r="V122" s="341"/>
      <c r="W122" s="341"/>
      <c r="X122" s="344"/>
      <c r="Y122" s="341"/>
      <c r="Z122" s="341"/>
      <c r="AA122" s="344"/>
      <c r="AB122" s="341"/>
      <c r="AC122" s="341"/>
      <c r="AD122" s="344"/>
      <c r="AE122" s="341"/>
      <c r="AF122" s="341"/>
      <c r="AG122" s="344"/>
      <c r="AH122" s="341"/>
      <c r="AI122" s="341"/>
      <c r="AJ122" s="344"/>
      <c r="AK122" s="341"/>
      <c r="AL122" s="341"/>
      <c r="AM122" s="344"/>
      <c r="AN122" s="341"/>
      <c r="AO122" s="341"/>
      <c r="AP122" s="344"/>
    </row>
    <row r="123" spans="1:42" ht="15.75" thickBot="1" x14ac:dyDescent="0.3">
      <c r="A123" s="110"/>
      <c r="B123" s="224"/>
      <c r="C123" s="224"/>
      <c r="D123" s="341"/>
      <c r="E123" s="341"/>
      <c r="F123" s="344"/>
      <c r="G123" s="341"/>
      <c r="H123" s="341"/>
      <c r="I123" s="344"/>
      <c r="J123" s="341"/>
      <c r="K123" s="341"/>
      <c r="L123" s="344"/>
      <c r="M123" s="341"/>
      <c r="N123" s="341"/>
      <c r="O123" s="344"/>
      <c r="P123" s="341"/>
      <c r="Q123" s="341"/>
      <c r="R123" s="344"/>
      <c r="S123" s="341"/>
      <c r="T123" s="341"/>
      <c r="U123" s="344"/>
      <c r="V123" s="341"/>
      <c r="W123" s="341"/>
      <c r="X123" s="344"/>
      <c r="Y123" s="341"/>
      <c r="Z123" s="341"/>
      <c r="AA123" s="344"/>
    </row>
    <row r="124" spans="1:42" ht="15.75" thickBot="1" x14ac:dyDescent="0.3">
      <c r="A124" s="223"/>
      <c r="B124" s="219"/>
      <c r="C124" s="851" t="s">
        <v>337</v>
      </c>
      <c r="D124" s="820" t="s">
        <v>89</v>
      </c>
      <c r="E124" s="820"/>
      <c r="F124" s="820"/>
      <c r="G124" s="820"/>
      <c r="H124" s="820"/>
      <c r="I124" s="820"/>
      <c r="J124" s="820" t="s">
        <v>90</v>
      </c>
      <c r="K124" s="820"/>
      <c r="L124" s="820"/>
      <c r="M124" s="820"/>
      <c r="N124" s="820"/>
      <c r="O124" s="820"/>
      <c r="P124" s="820"/>
      <c r="Q124" s="820"/>
      <c r="R124" s="820"/>
      <c r="S124" s="820"/>
      <c r="T124" s="820"/>
      <c r="U124" s="820"/>
      <c r="V124" s="341"/>
      <c r="W124" s="341"/>
      <c r="X124" s="344"/>
      <c r="Y124" s="341"/>
      <c r="Z124" s="341"/>
      <c r="AA124" s="344"/>
    </row>
    <row r="125" spans="1:42" ht="40.5" customHeight="1" x14ac:dyDescent="0.25">
      <c r="A125" s="223"/>
      <c r="B125" s="219"/>
      <c r="C125" s="851"/>
      <c r="D125" s="780" t="s">
        <v>283</v>
      </c>
      <c r="E125" s="780"/>
      <c r="F125" s="781"/>
      <c r="G125" s="785" t="s">
        <v>281</v>
      </c>
      <c r="H125" s="786"/>
      <c r="I125" s="787"/>
      <c r="J125" s="780" t="s">
        <v>283</v>
      </c>
      <c r="K125" s="780"/>
      <c r="L125" s="781"/>
      <c r="M125" s="782" t="s">
        <v>294</v>
      </c>
      <c r="N125" s="780"/>
      <c r="O125" s="783"/>
      <c r="P125" s="784" t="s">
        <v>295</v>
      </c>
      <c r="Q125" s="780"/>
      <c r="R125" s="781"/>
      <c r="S125" s="785" t="s">
        <v>281</v>
      </c>
      <c r="T125" s="786"/>
      <c r="U125" s="787"/>
      <c r="V125" s="341"/>
      <c r="W125" s="341"/>
      <c r="X125" s="344"/>
      <c r="Y125" s="341"/>
      <c r="Z125" s="341"/>
      <c r="AA125" s="344"/>
    </row>
    <row r="126" spans="1:42" ht="60.75" x14ac:dyDescent="0.25">
      <c r="A126" s="223"/>
      <c r="B126" s="219"/>
      <c r="C126" s="275" t="s">
        <v>126</v>
      </c>
      <c r="D126" s="793" t="s">
        <v>342</v>
      </c>
      <c r="E126" s="774"/>
      <c r="F126" s="776"/>
      <c r="G126" s="777"/>
      <c r="H126" s="778"/>
      <c r="I126" s="779"/>
      <c r="J126" s="773" t="s">
        <v>342</v>
      </c>
      <c r="K126" s="774"/>
      <c r="L126" s="774"/>
      <c r="M126" s="775" t="s">
        <v>364</v>
      </c>
      <c r="N126" s="774"/>
      <c r="O126" s="774"/>
      <c r="P126" s="775" t="s">
        <v>365</v>
      </c>
      <c r="Q126" s="774"/>
      <c r="R126" s="776"/>
      <c r="S126" s="777"/>
      <c r="T126" s="778"/>
      <c r="U126" s="779"/>
      <c r="V126" s="341"/>
      <c r="W126" s="341"/>
      <c r="X126" s="344"/>
      <c r="Y126" s="341"/>
      <c r="Z126" s="341"/>
      <c r="AA126" s="344"/>
    </row>
    <row r="127" spans="1:42" ht="89.25" customHeight="1" x14ac:dyDescent="0.25">
      <c r="A127" s="211" t="s">
        <v>42</v>
      </c>
      <c r="B127" s="212" t="s">
        <v>126</v>
      </c>
      <c r="C127" s="282" t="s">
        <v>144</v>
      </c>
      <c r="D127" s="320" t="s">
        <v>161</v>
      </c>
      <c r="E127" s="320" t="s">
        <v>162</v>
      </c>
      <c r="F127" s="321" t="s">
        <v>163</v>
      </c>
      <c r="G127" s="329" t="s">
        <v>161</v>
      </c>
      <c r="H127" s="325" t="s">
        <v>162</v>
      </c>
      <c r="I127" s="404" t="s">
        <v>163</v>
      </c>
      <c r="J127" s="320" t="s">
        <v>161</v>
      </c>
      <c r="K127" s="320" t="s">
        <v>162</v>
      </c>
      <c r="L127" s="321" t="s">
        <v>163</v>
      </c>
      <c r="M127" s="405" t="s">
        <v>161</v>
      </c>
      <c r="N127" s="320" t="s">
        <v>162</v>
      </c>
      <c r="O127" s="323" t="s">
        <v>163</v>
      </c>
      <c r="P127" s="319" t="s">
        <v>161</v>
      </c>
      <c r="Q127" s="406" t="s">
        <v>162</v>
      </c>
      <c r="R127" s="321" t="s">
        <v>163</v>
      </c>
      <c r="S127" s="329" t="s">
        <v>161</v>
      </c>
      <c r="T127" s="325" t="s">
        <v>162</v>
      </c>
      <c r="U127" s="404" t="s">
        <v>163</v>
      </c>
      <c r="V127" s="341"/>
      <c r="W127" s="341"/>
      <c r="X127" s="344"/>
      <c r="Y127" s="341"/>
      <c r="Z127" s="341"/>
      <c r="AA127" s="344"/>
    </row>
    <row r="128" spans="1:42" ht="30" x14ac:dyDescent="0.25">
      <c r="A128" s="110" t="s">
        <v>11</v>
      </c>
      <c r="B128" s="109" t="s">
        <v>57</v>
      </c>
      <c r="C128" s="109"/>
      <c r="D128" s="748"/>
      <c r="E128" s="748"/>
      <c r="F128" s="749"/>
      <c r="G128" s="788"/>
      <c r="H128" s="748"/>
      <c r="I128" s="789"/>
      <c r="J128" s="748"/>
      <c r="K128" s="748"/>
      <c r="L128" s="749"/>
      <c r="M128" s="747"/>
      <c r="N128" s="748"/>
      <c r="O128" s="751"/>
      <c r="P128" s="752"/>
      <c r="Q128" s="748"/>
      <c r="R128" s="749"/>
      <c r="S128" s="788"/>
      <c r="T128" s="748"/>
      <c r="U128" s="789"/>
      <c r="V128" s="341"/>
      <c r="W128" s="341"/>
      <c r="X128" s="344"/>
      <c r="Y128" s="341"/>
      <c r="Z128" s="341"/>
      <c r="AA128" s="344"/>
    </row>
    <row r="129" spans="1:27" ht="30" x14ac:dyDescent="0.25">
      <c r="A129" s="110">
        <v>1</v>
      </c>
      <c r="B129" s="109" t="s">
        <v>145</v>
      </c>
      <c r="C129" s="217" t="s">
        <v>146</v>
      </c>
      <c r="D129" s="190">
        <v>0</v>
      </c>
      <c r="E129" s="190">
        <v>0</v>
      </c>
      <c r="F129" s="252">
        <v>0</v>
      </c>
      <c r="G129" s="291">
        <f>D129</f>
        <v>0</v>
      </c>
      <c r="H129" s="194">
        <f t="shared" ref="H129:I129" si="35">E129</f>
        <v>0</v>
      </c>
      <c r="I129" s="292">
        <f t="shared" si="35"/>
        <v>0</v>
      </c>
      <c r="J129" s="190">
        <v>0</v>
      </c>
      <c r="K129" s="190">
        <v>0</v>
      </c>
      <c r="L129" s="252">
        <v>0</v>
      </c>
      <c r="M129" s="189">
        <v>0</v>
      </c>
      <c r="N129" s="190">
        <v>0</v>
      </c>
      <c r="O129" s="191">
        <v>0</v>
      </c>
      <c r="P129" s="261">
        <v>0</v>
      </c>
      <c r="Q129" s="190">
        <v>600000</v>
      </c>
      <c r="R129" s="252">
        <v>0</v>
      </c>
      <c r="S129" s="291">
        <f>SUM(J129,M129,P129)</f>
        <v>0</v>
      </c>
      <c r="T129" s="194">
        <f t="shared" ref="T129:T134" si="36">SUM(K129,N129,Q129)</f>
        <v>600000</v>
      </c>
      <c r="U129" s="292">
        <f t="shared" ref="U129:U134" si="37">SUM(L129,O129,R129)</f>
        <v>0</v>
      </c>
      <c r="V129" s="341"/>
      <c r="W129" s="341"/>
      <c r="X129" s="344"/>
      <c r="Y129" s="341"/>
      <c r="Z129" s="341"/>
      <c r="AA129" s="344"/>
    </row>
    <row r="130" spans="1:27" ht="30" x14ac:dyDescent="0.25">
      <c r="A130" s="110"/>
      <c r="B130" s="109" t="s">
        <v>147</v>
      </c>
      <c r="C130" s="217"/>
      <c r="D130" s="190"/>
      <c r="E130" s="190"/>
      <c r="F130" s="252"/>
      <c r="G130" s="291">
        <f t="shared" ref="G130:G134" si="38">D130</f>
        <v>0</v>
      </c>
      <c r="H130" s="194">
        <f t="shared" ref="H130:H134" si="39">E130</f>
        <v>0</v>
      </c>
      <c r="I130" s="292">
        <f t="shared" ref="I130:I134" si="40">F130</f>
        <v>0</v>
      </c>
      <c r="J130" s="190"/>
      <c r="K130" s="190"/>
      <c r="L130" s="252"/>
      <c r="M130" s="189"/>
      <c r="N130" s="190"/>
      <c r="O130" s="191"/>
      <c r="P130" s="261"/>
      <c r="Q130" s="190"/>
      <c r="R130" s="252"/>
      <c r="S130" s="291">
        <f t="shared" ref="S130:S133" si="41">SUM(J130,M130,P130)</f>
        <v>0</v>
      </c>
      <c r="T130" s="194">
        <f t="shared" ref="T130:T133" si="42">SUM(K130,N130,Q130)</f>
        <v>0</v>
      </c>
      <c r="U130" s="292">
        <f t="shared" ref="U130:U133" si="43">SUM(L130,O130,R130)</f>
        <v>0</v>
      </c>
      <c r="V130" s="341"/>
      <c r="W130" s="341"/>
      <c r="X130" s="344"/>
      <c r="Y130" s="341"/>
      <c r="Z130" s="341"/>
      <c r="AA130" s="344"/>
    </row>
    <row r="131" spans="1:27" x14ac:dyDescent="0.25">
      <c r="A131" s="110">
        <v>2</v>
      </c>
      <c r="B131" s="109" t="s">
        <v>59</v>
      </c>
      <c r="C131" s="217" t="s">
        <v>148</v>
      </c>
      <c r="D131" s="190">
        <v>0</v>
      </c>
      <c r="E131" s="190">
        <v>0</v>
      </c>
      <c r="F131" s="252">
        <v>0</v>
      </c>
      <c r="G131" s="291">
        <f t="shared" si="38"/>
        <v>0</v>
      </c>
      <c r="H131" s="194">
        <f t="shared" si="39"/>
        <v>0</v>
      </c>
      <c r="I131" s="292">
        <f t="shared" si="40"/>
        <v>0</v>
      </c>
      <c r="J131" s="190">
        <v>0</v>
      </c>
      <c r="K131" s="190">
        <v>0</v>
      </c>
      <c r="L131" s="252">
        <v>0</v>
      </c>
      <c r="M131" s="189">
        <v>0</v>
      </c>
      <c r="N131" s="190">
        <v>0</v>
      </c>
      <c r="O131" s="191">
        <v>0</v>
      </c>
      <c r="P131" s="261">
        <v>0</v>
      </c>
      <c r="Q131" s="190">
        <v>0</v>
      </c>
      <c r="R131" s="252">
        <v>0</v>
      </c>
      <c r="S131" s="291">
        <f t="shared" si="41"/>
        <v>0</v>
      </c>
      <c r="T131" s="194">
        <f t="shared" si="42"/>
        <v>0</v>
      </c>
      <c r="U131" s="292">
        <f t="shared" si="43"/>
        <v>0</v>
      </c>
      <c r="V131" s="341"/>
      <c r="W131" s="341"/>
      <c r="X131" s="344"/>
      <c r="Y131" s="341"/>
      <c r="Z131" s="341"/>
      <c r="AA131" s="344"/>
    </row>
    <row r="132" spans="1:27" x14ac:dyDescent="0.25">
      <c r="A132" s="110">
        <v>3</v>
      </c>
      <c r="B132" s="109" t="s">
        <v>149</v>
      </c>
      <c r="C132" s="217" t="s">
        <v>150</v>
      </c>
      <c r="D132" s="190">
        <v>0</v>
      </c>
      <c r="E132" s="190">
        <v>0</v>
      </c>
      <c r="F132" s="252">
        <v>0</v>
      </c>
      <c r="G132" s="291">
        <f t="shared" si="38"/>
        <v>0</v>
      </c>
      <c r="H132" s="194">
        <f t="shared" si="39"/>
        <v>0</v>
      </c>
      <c r="I132" s="292">
        <f t="shared" si="40"/>
        <v>0</v>
      </c>
      <c r="J132" s="190">
        <v>0</v>
      </c>
      <c r="K132" s="190">
        <v>0</v>
      </c>
      <c r="L132" s="252">
        <v>0</v>
      </c>
      <c r="M132" s="189">
        <v>25000</v>
      </c>
      <c r="N132" s="190">
        <v>0</v>
      </c>
      <c r="O132" s="191">
        <v>0</v>
      </c>
      <c r="P132" s="261">
        <v>3500000</v>
      </c>
      <c r="Q132" s="190">
        <v>31000</v>
      </c>
      <c r="R132" s="252">
        <v>0</v>
      </c>
      <c r="S132" s="291">
        <f>SUM(J132,M132,P132)</f>
        <v>3525000</v>
      </c>
      <c r="T132" s="194">
        <f t="shared" si="42"/>
        <v>31000</v>
      </c>
      <c r="U132" s="292">
        <f t="shared" si="43"/>
        <v>0</v>
      </c>
      <c r="V132" s="341"/>
      <c r="W132" s="341"/>
      <c r="X132" s="344"/>
      <c r="Y132" s="341"/>
      <c r="Z132" s="341"/>
      <c r="AA132" s="344"/>
    </row>
    <row r="133" spans="1:27" ht="30" x14ac:dyDescent="0.25">
      <c r="A133" s="110">
        <v>4</v>
      </c>
      <c r="B133" s="109" t="s">
        <v>151</v>
      </c>
      <c r="C133" s="217" t="s">
        <v>152</v>
      </c>
      <c r="D133" s="190">
        <v>0</v>
      </c>
      <c r="E133" s="190">
        <v>0</v>
      </c>
      <c r="F133" s="252">
        <v>0</v>
      </c>
      <c r="G133" s="291">
        <f t="shared" si="38"/>
        <v>0</v>
      </c>
      <c r="H133" s="194">
        <f t="shared" si="39"/>
        <v>0</v>
      </c>
      <c r="I133" s="292">
        <f t="shared" si="40"/>
        <v>0</v>
      </c>
      <c r="J133" s="190">
        <v>0</v>
      </c>
      <c r="K133" s="190">
        <v>0</v>
      </c>
      <c r="L133" s="252">
        <v>0</v>
      </c>
      <c r="M133" s="189">
        <v>0</v>
      </c>
      <c r="N133" s="190">
        <v>0</v>
      </c>
      <c r="O133" s="191">
        <v>0</v>
      </c>
      <c r="P133" s="261">
        <v>0</v>
      </c>
      <c r="Q133" s="190">
        <v>0</v>
      </c>
      <c r="R133" s="252">
        <v>0</v>
      </c>
      <c r="S133" s="291">
        <f t="shared" si="41"/>
        <v>0</v>
      </c>
      <c r="T133" s="194">
        <f t="shared" si="42"/>
        <v>0</v>
      </c>
      <c r="U133" s="292">
        <f t="shared" si="43"/>
        <v>0</v>
      </c>
      <c r="V133" s="341"/>
      <c r="W133" s="341"/>
      <c r="X133" s="344"/>
      <c r="Y133" s="341"/>
      <c r="Z133" s="341"/>
      <c r="AA133" s="344"/>
    </row>
    <row r="134" spans="1:27" x14ac:dyDescent="0.25">
      <c r="A134" s="110"/>
      <c r="B134" s="224" t="s">
        <v>63</v>
      </c>
      <c r="C134" s="221"/>
      <c r="D134" s="197">
        <f>SUM(D131:D133,D129)</f>
        <v>0</v>
      </c>
      <c r="E134" s="197">
        <f>SUM(E131:E133,E129)</f>
        <v>0</v>
      </c>
      <c r="F134" s="200">
        <f>SUM(F131:F133,F129)</f>
        <v>0</v>
      </c>
      <c r="G134" s="291">
        <f t="shared" si="38"/>
        <v>0</v>
      </c>
      <c r="H134" s="194">
        <f t="shared" si="39"/>
        <v>0</v>
      </c>
      <c r="I134" s="292">
        <f t="shared" si="40"/>
        <v>0</v>
      </c>
      <c r="J134" s="197">
        <f t="shared" ref="J134:R134" si="44">SUM(J131:J133,J129)</f>
        <v>0</v>
      </c>
      <c r="K134" s="197">
        <f t="shared" si="44"/>
        <v>0</v>
      </c>
      <c r="L134" s="200">
        <f t="shared" si="44"/>
        <v>0</v>
      </c>
      <c r="M134" s="196">
        <f t="shared" si="44"/>
        <v>25000</v>
      </c>
      <c r="N134" s="197">
        <f t="shared" si="44"/>
        <v>0</v>
      </c>
      <c r="O134" s="198">
        <f t="shared" si="44"/>
        <v>0</v>
      </c>
      <c r="P134" s="199">
        <f t="shared" si="44"/>
        <v>3500000</v>
      </c>
      <c r="Q134" s="197">
        <f t="shared" si="44"/>
        <v>631000</v>
      </c>
      <c r="R134" s="200">
        <f t="shared" si="44"/>
        <v>0</v>
      </c>
      <c r="S134" s="291">
        <f t="shared" ref="S134" si="45">SUM(J134,M134,P134)</f>
        <v>3525000</v>
      </c>
      <c r="T134" s="194">
        <f t="shared" si="36"/>
        <v>631000</v>
      </c>
      <c r="U134" s="292">
        <f t="shared" si="37"/>
        <v>0</v>
      </c>
      <c r="V134" s="341"/>
      <c r="W134" s="341"/>
      <c r="X134" s="344"/>
      <c r="Y134" s="341"/>
      <c r="Z134" s="341"/>
      <c r="AA134" s="344"/>
    </row>
    <row r="135" spans="1:27" ht="30" x14ac:dyDescent="0.25">
      <c r="A135" s="110" t="s">
        <v>52</v>
      </c>
      <c r="B135" s="109" t="s">
        <v>64</v>
      </c>
      <c r="C135" s="217"/>
      <c r="D135" s="748"/>
      <c r="E135" s="748"/>
      <c r="F135" s="749"/>
      <c r="G135" s="788"/>
      <c r="H135" s="748"/>
      <c r="I135" s="789"/>
      <c r="J135" s="748"/>
      <c r="K135" s="748"/>
      <c r="L135" s="749"/>
      <c r="M135" s="747"/>
      <c r="N135" s="748"/>
      <c r="O135" s="751"/>
      <c r="P135" s="752"/>
      <c r="Q135" s="748"/>
      <c r="R135" s="749"/>
      <c r="S135" s="788"/>
      <c r="T135" s="748"/>
      <c r="U135" s="789"/>
      <c r="V135" s="341"/>
      <c r="W135" s="341"/>
      <c r="X135" s="344"/>
      <c r="Y135" s="341"/>
      <c r="Z135" s="341"/>
      <c r="AA135" s="344"/>
    </row>
    <row r="136" spans="1:27" ht="30" x14ac:dyDescent="0.25">
      <c r="A136" s="110">
        <v>5</v>
      </c>
      <c r="B136" s="109" t="s">
        <v>73</v>
      </c>
      <c r="C136" s="217" t="s">
        <v>153</v>
      </c>
      <c r="D136" s="190">
        <v>0</v>
      </c>
      <c r="E136" s="190">
        <v>0</v>
      </c>
      <c r="F136" s="252">
        <v>0</v>
      </c>
      <c r="G136" s="291">
        <f>D136</f>
        <v>0</v>
      </c>
      <c r="H136" s="194">
        <f t="shared" ref="H136" si="46">E136</f>
        <v>0</v>
      </c>
      <c r="I136" s="292">
        <f t="shared" ref="I136" si="47">F136</f>
        <v>0</v>
      </c>
      <c r="J136" s="190">
        <v>0</v>
      </c>
      <c r="K136" s="190">
        <v>0</v>
      </c>
      <c r="L136" s="252">
        <v>0</v>
      </c>
      <c r="M136" s="189">
        <v>0</v>
      </c>
      <c r="N136" s="190">
        <v>0</v>
      </c>
      <c r="O136" s="191">
        <v>0</v>
      </c>
      <c r="P136" s="261">
        <v>0</v>
      </c>
      <c r="Q136" s="190">
        <v>0</v>
      </c>
      <c r="R136" s="252">
        <v>0</v>
      </c>
      <c r="S136" s="291">
        <f>SUM(J136,M136,P136)</f>
        <v>0</v>
      </c>
      <c r="T136" s="194">
        <f t="shared" ref="T136:T139" si="48">SUM(K136,N136,Q136)</f>
        <v>0</v>
      </c>
      <c r="U136" s="292">
        <f t="shared" ref="U136:U139" si="49">SUM(L136,O136,R136)</f>
        <v>0</v>
      </c>
      <c r="V136" s="341"/>
      <c r="W136" s="341"/>
      <c r="X136" s="344"/>
      <c r="Y136" s="341"/>
      <c r="Z136" s="341"/>
      <c r="AA136" s="344"/>
    </row>
    <row r="137" spans="1:27" x14ac:dyDescent="0.25">
      <c r="A137" s="110">
        <v>6</v>
      </c>
      <c r="B137" s="109" t="s">
        <v>154</v>
      </c>
      <c r="C137" s="217" t="s">
        <v>155</v>
      </c>
      <c r="D137" s="190">
        <v>0</v>
      </c>
      <c r="E137" s="190">
        <v>0</v>
      </c>
      <c r="F137" s="252">
        <v>0</v>
      </c>
      <c r="G137" s="291">
        <f t="shared" ref="G137:G138" si="50">D137</f>
        <v>0</v>
      </c>
      <c r="H137" s="194">
        <f t="shared" ref="H137:H139" si="51">E137</f>
        <v>0</v>
      </c>
      <c r="I137" s="292">
        <f t="shared" ref="I137:I139" si="52">F137</f>
        <v>0</v>
      </c>
      <c r="J137" s="190">
        <v>0</v>
      </c>
      <c r="K137" s="190">
        <v>0</v>
      </c>
      <c r="L137" s="252">
        <v>0</v>
      </c>
      <c r="M137" s="189">
        <v>0</v>
      </c>
      <c r="N137" s="190">
        <v>0</v>
      </c>
      <c r="O137" s="191">
        <v>0</v>
      </c>
      <c r="P137" s="261">
        <v>0</v>
      </c>
      <c r="Q137" s="190">
        <v>0</v>
      </c>
      <c r="R137" s="252">
        <v>0</v>
      </c>
      <c r="S137" s="291">
        <f>SUM(J137,M137,P137)</f>
        <v>0</v>
      </c>
      <c r="T137" s="194">
        <f t="shared" si="48"/>
        <v>0</v>
      </c>
      <c r="U137" s="292">
        <f t="shared" si="49"/>
        <v>0</v>
      </c>
    </row>
    <row r="138" spans="1:27" ht="30" x14ac:dyDescent="0.25">
      <c r="A138" s="110">
        <v>7</v>
      </c>
      <c r="B138" s="109" t="s">
        <v>75</v>
      </c>
      <c r="C138" s="217" t="s">
        <v>156</v>
      </c>
      <c r="D138" s="190">
        <v>0</v>
      </c>
      <c r="E138" s="190">
        <v>0</v>
      </c>
      <c r="F138" s="252">
        <v>0</v>
      </c>
      <c r="G138" s="291">
        <f t="shared" si="50"/>
        <v>0</v>
      </c>
      <c r="H138" s="194">
        <f t="shared" si="51"/>
        <v>0</v>
      </c>
      <c r="I138" s="292">
        <f t="shared" si="52"/>
        <v>0</v>
      </c>
      <c r="J138" s="190">
        <v>0</v>
      </c>
      <c r="K138" s="190">
        <v>0</v>
      </c>
      <c r="L138" s="252">
        <v>0</v>
      </c>
      <c r="M138" s="189">
        <v>0</v>
      </c>
      <c r="N138" s="190">
        <v>0</v>
      </c>
      <c r="O138" s="191">
        <v>0</v>
      </c>
      <c r="P138" s="261">
        <v>0</v>
      </c>
      <c r="Q138" s="190">
        <v>0</v>
      </c>
      <c r="R138" s="252">
        <v>0</v>
      </c>
      <c r="S138" s="291">
        <f>SUM(J138,M138,P138)</f>
        <v>0</v>
      </c>
      <c r="T138" s="194">
        <f t="shared" si="48"/>
        <v>0</v>
      </c>
      <c r="U138" s="292">
        <f t="shared" si="49"/>
        <v>0</v>
      </c>
    </row>
    <row r="139" spans="1:27" x14ac:dyDescent="0.25">
      <c r="A139" s="110"/>
      <c r="B139" s="224" t="s">
        <v>71</v>
      </c>
      <c r="C139" s="221"/>
      <c r="D139" s="197">
        <f t="shared" ref="D139:F139" si="53">SUM(D136:D138)</f>
        <v>0</v>
      </c>
      <c r="E139" s="197">
        <f t="shared" si="53"/>
        <v>0</v>
      </c>
      <c r="F139" s="200">
        <f t="shared" si="53"/>
        <v>0</v>
      </c>
      <c r="G139" s="291">
        <f>D139</f>
        <v>0</v>
      </c>
      <c r="H139" s="194">
        <f t="shared" si="51"/>
        <v>0</v>
      </c>
      <c r="I139" s="292">
        <f t="shared" si="52"/>
        <v>0</v>
      </c>
      <c r="J139" s="197">
        <f t="shared" ref="J139:L139" si="54">SUM(J136:J138)</f>
        <v>0</v>
      </c>
      <c r="K139" s="197">
        <f t="shared" si="54"/>
        <v>0</v>
      </c>
      <c r="L139" s="200">
        <f t="shared" si="54"/>
        <v>0</v>
      </c>
      <c r="M139" s="196">
        <f t="shared" ref="M139:O139" si="55">SUM(M136:M138)</f>
        <v>0</v>
      </c>
      <c r="N139" s="197">
        <f t="shared" si="55"/>
        <v>0</v>
      </c>
      <c r="O139" s="198">
        <f t="shared" si="55"/>
        <v>0</v>
      </c>
      <c r="P139" s="199">
        <f t="shared" ref="P139:R139" si="56">SUM(P136:P138)</f>
        <v>0</v>
      </c>
      <c r="Q139" s="197">
        <f t="shared" si="56"/>
        <v>0</v>
      </c>
      <c r="R139" s="200">
        <f t="shared" si="56"/>
        <v>0</v>
      </c>
      <c r="S139" s="291">
        <f>SUM(J139,M139,P139)</f>
        <v>0</v>
      </c>
      <c r="T139" s="194">
        <f t="shared" si="48"/>
        <v>0</v>
      </c>
      <c r="U139" s="292">
        <f t="shared" si="49"/>
        <v>0</v>
      </c>
    </row>
    <row r="140" spans="1:27" ht="30" x14ac:dyDescent="0.25">
      <c r="A140" s="110" t="s">
        <v>55</v>
      </c>
      <c r="B140" s="109" t="s">
        <v>91</v>
      </c>
      <c r="C140" s="217"/>
      <c r="D140" s="748"/>
      <c r="E140" s="748"/>
      <c r="F140" s="749"/>
      <c r="G140" s="788"/>
      <c r="H140" s="748"/>
      <c r="I140" s="789"/>
      <c r="J140" s="748"/>
      <c r="K140" s="748"/>
      <c r="L140" s="749"/>
      <c r="M140" s="747"/>
      <c r="N140" s="748"/>
      <c r="O140" s="751"/>
      <c r="P140" s="752"/>
      <c r="Q140" s="748"/>
      <c r="R140" s="749"/>
      <c r="S140" s="788"/>
      <c r="T140" s="748"/>
      <c r="U140" s="789"/>
    </row>
    <row r="141" spans="1:27" ht="30" x14ac:dyDescent="0.25">
      <c r="A141" s="110"/>
      <c r="B141" s="109" t="s">
        <v>82</v>
      </c>
      <c r="C141" s="217"/>
      <c r="D141" s="748"/>
      <c r="E141" s="748"/>
      <c r="F141" s="749"/>
      <c r="G141" s="788"/>
      <c r="H141" s="748"/>
      <c r="I141" s="789"/>
      <c r="J141" s="748"/>
      <c r="K141" s="748"/>
      <c r="L141" s="749"/>
      <c r="M141" s="747"/>
      <c r="N141" s="748"/>
      <c r="O141" s="751"/>
      <c r="P141" s="752"/>
      <c r="Q141" s="748"/>
      <c r="R141" s="749"/>
      <c r="S141" s="788"/>
      <c r="T141" s="748"/>
      <c r="U141" s="789"/>
    </row>
    <row r="142" spans="1:27" x14ac:dyDescent="0.25">
      <c r="A142" s="110">
        <v>8</v>
      </c>
      <c r="B142" s="109" t="s">
        <v>80</v>
      </c>
      <c r="C142" s="217" t="s">
        <v>157</v>
      </c>
      <c r="D142" s="190">
        <v>224993</v>
      </c>
      <c r="E142" s="190">
        <v>0</v>
      </c>
      <c r="F142" s="252">
        <v>0</v>
      </c>
      <c r="G142" s="291">
        <f>D142</f>
        <v>224993</v>
      </c>
      <c r="H142" s="194">
        <f t="shared" ref="H142" si="57">E142</f>
        <v>0</v>
      </c>
      <c r="I142" s="292">
        <f t="shared" ref="I142" si="58">F142</f>
        <v>0</v>
      </c>
      <c r="J142" s="190">
        <v>637023</v>
      </c>
      <c r="K142" s="190">
        <v>0</v>
      </c>
      <c r="L142" s="252">
        <v>0</v>
      </c>
      <c r="M142" s="189">
        <v>0</v>
      </c>
      <c r="N142" s="190">
        <v>0</v>
      </c>
      <c r="O142" s="191">
        <v>0</v>
      </c>
      <c r="P142" s="261">
        <v>0</v>
      </c>
      <c r="Q142" s="190">
        <v>0</v>
      </c>
      <c r="R142" s="252">
        <v>0</v>
      </c>
      <c r="S142" s="291">
        <f>SUM(J142,M142,P142)</f>
        <v>637023</v>
      </c>
      <c r="T142" s="194">
        <f t="shared" ref="T142:T143" si="59">SUM(K142,N142,Q142)</f>
        <v>0</v>
      </c>
      <c r="U142" s="292">
        <f t="shared" ref="U142:U143" si="60">SUM(L142,O142,R142)</f>
        <v>0</v>
      </c>
    </row>
    <row r="143" spans="1:27" x14ac:dyDescent="0.25">
      <c r="A143" s="110">
        <v>9</v>
      </c>
      <c r="B143" s="109" t="s">
        <v>81</v>
      </c>
      <c r="C143" s="217" t="s">
        <v>157</v>
      </c>
      <c r="D143" s="190"/>
      <c r="E143" s="190"/>
      <c r="F143" s="252"/>
      <c r="G143" s="291">
        <f>D143</f>
        <v>0</v>
      </c>
      <c r="H143" s="194">
        <f t="shared" ref="H143" si="61">E143</f>
        <v>0</v>
      </c>
      <c r="I143" s="292">
        <f t="shared" ref="I143" si="62">F143</f>
        <v>0</v>
      </c>
      <c r="J143" s="190"/>
      <c r="K143" s="190"/>
      <c r="L143" s="252"/>
      <c r="M143" s="189"/>
      <c r="N143" s="190"/>
      <c r="O143" s="191"/>
      <c r="P143" s="261"/>
      <c r="Q143" s="190"/>
      <c r="R143" s="252"/>
      <c r="S143" s="291">
        <f>SUM(J143,M143,P143)</f>
        <v>0</v>
      </c>
      <c r="T143" s="194">
        <f t="shared" si="59"/>
        <v>0</v>
      </c>
      <c r="U143" s="292">
        <f t="shared" si="60"/>
        <v>0</v>
      </c>
    </row>
    <row r="144" spans="1:27" ht="30" x14ac:dyDescent="0.25">
      <c r="A144" s="110"/>
      <c r="B144" s="109" t="s">
        <v>83</v>
      </c>
      <c r="C144" s="217"/>
      <c r="D144" s="748"/>
      <c r="E144" s="748"/>
      <c r="F144" s="749"/>
      <c r="G144" s="788"/>
      <c r="H144" s="748"/>
      <c r="I144" s="789"/>
      <c r="J144" s="748"/>
      <c r="K144" s="748"/>
      <c r="L144" s="749"/>
      <c r="M144" s="747"/>
      <c r="N144" s="748"/>
      <c r="O144" s="751"/>
      <c r="P144" s="752"/>
      <c r="Q144" s="748"/>
      <c r="R144" s="749"/>
      <c r="S144" s="788"/>
      <c r="T144" s="748"/>
      <c r="U144" s="789"/>
    </row>
    <row r="145" spans="1:24" x14ac:dyDescent="0.25">
      <c r="A145" s="110">
        <v>10</v>
      </c>
      <c r="B145" s="109" t="s">
        <v>80</v>
      </c>
      <c r="C145" s="217" t="s">
        <v>157</v>
      </c>
      <c r="D145" s="190"/>
      <c r="E145" s="190"/>
      <c r="F145" s="252"/>
      <c r="G145" s="291">
        <f>D145</f>
        <v>0</v>
      </c>
      <c r="H145" s="194">
        <f t="shared" ref="H145:H146" si="63">E145</f>
        <v>0</v>
      </c>
      <c r="I145" s="292">
        <f t="shared" ref="I145:I146" si="64">F145</f>
        <v>0</v>
      </c>
      <c r="J145" s="190"/>
      <c r="K145" s="190"/>
      <c r="L145" s="252"/>
      <c r="M145" s="189"/>
      <c r="N145" s="190"/>
      <c r="O145" s="191"/>
      <c r="P145" s="261"/>
      <c r="Q145" s="190"/>
      <c r="R145" s="252"/>
      <c r="S145" s="291">
        <f>SUM(J145,M145,P145)</f>
        <v>0</v>
      </c>
      <c r="T145" s="194">
        <f t="shared" ref="T145:T146" si="65">SUM(K145,N145,Q145)</f>
        <v>0</v>
      </c>
      <c r="U145" s="292">
        <f t="shared" ref="U145:U146" si="66">SUM(L145,O145,R145)</f>
        <v>0</v>
      </c>
    </row>
    <row r="146" spans="1:24" x14ac:dyDescent="0.25">
      <c r="A146" s="110">
        <v>11</v>
      </c>
      <c r="B146" s="109" t="s">
        <v>81</v>
      </c>
      <c r="C146" s="217" t="s">
        <v>157</v>
      </c>
      <c r="D146" s="190"/>
      <c r="E146" s="190"/>
      <c r="F146" s="252"/>
      <c r="G146" s="291">
        <f>D146</f>
        <v>0</v>
      </c>
      <c r="H146" s="194">
        <f t="shared" si="63"/>
        <v>0</v>
      </c>
      <c r="I146" s="292">
        <f t="shared" si="64"/>
        <v>0</v>
      </c>
      <c r="J146" s="190"/>
      <c r="K146" s="190"/>
      <c r="L146" s="252"/>
      <c r="M146" s="189"/>
      <c r="N146" s="190"/>
      <c r="O146" s="191"/>
      <c r="P146" s="261"/>
      <c r="Q146" s="190"/>
      <c r="R146" s="252"/>
      <c r="S146" s="291">
        <f>SUM(J146,M146,P146)</f>
        <v>0</v>
      </c>
      <c r="T146" s="194">
        <f t="shared" si="65"/>
        <v>0</v>
      </c>
      <c r="U146" s="292">
        <f t="shared" si="66"/>
        <v>0</v>
      </c>
    </row>
    <row r="147" spans="1:24" ht="30" x14ac:dyDescent="0.25">
      <c r="A147" s="110"/>
      <c r="B147" s="109" t="s">
        <v>84</v>
      </c>
      <c r="C147" s="217"/>
      <c r="D147" s="748"/>
      <c r="E147" s="748"/>
      <c r="F147" s="749"/>
      <c r="G147" s="788"/>
      <c r="H147" s="748"/>
      <c r="I147" s="789"/>
      <c r="J147" s="748"/>
      <c r="K147" s="748"/>
      <c r="L147" s="749"/>
      <c r="M147" s="747"/>
      <c r="N147" s="748"/>
      <c r="O147" s="751"/>
      <c r="P147" s="752"/>
      <c r="Q147" s="748"/>
      <c r="R147" s="749"/>
      <c r="S147" s="788"/>
      <c r="T147" s="748"/>
      <c r="U147" s="789"/>
    </row>
    <row r="148" spans="1:24" x14ac:dyDescent="0.25">
      <c r="A148" s="110">
        <v>12</v>
      </c>
      <c r="B148" s="109" t="s">
        <v>158</v>
      </c>
      <c r="C148" s="217" t="s">
        <v>167</v>
      </c>
      <c r="D148" s="190">
        <v>0</v>
      </c>
      <c r="E148" s="190">
        <v>0</v>
      </c>
      <c r="F148" s="252">
        <v>0</v>
      </c>
      <c r="G148" s="291">
        <f>D148</f>
        <v>0</v>
      </c>
      <c r="H148" s="194">
        <f t="shared" ref="H148:H149" si="67">E148</f>
        <v>0</v>
      </c>
      <c r="I148" s="292">
        <f t="shared" ref="I148:I149" si="68">F148</f>
        <v>0</v>
      </c>
      <c r="J148" s="190">
        <v>0</v>
      </c>
      <c r="K148" s="190">
        <v>0</v>
      </c>
      <c r="L148" s="252">
        <v>0</v>
      </c>
      <c r="M148" s="189">
        <v>0</v>
      </c>
      <c r="N148" s="190">
        <v>0</v>
      </c>
      <c r="O148" s="191">
        <v>0</v>
      </c>
      <c r="P148" s="261">
        <v>0</v>
      </c>
      <c r="Q148" s="190">
        <v>0</v>
      </c>
      <c r="R148" s="252">
        <v>0</v>
      </c>
      <c r="S148" s="291">
        <f>SUM(J148,M148,P148)</f>
        <v>0</v>
      </c>
      <c r="T148" s="194">
        <f t="shared" ref="T148:T150" si="69">SUM(K148,N148,Q148)</f>
        <v>0</v>
      </c>
      <c r="U148" s="292">
        <f t="shared" ref="U148:U150" si="70">SUM(L148,O148,R148)</f>
        <v>0</v>
      </c>
      <c r="V148" s="47"/>
      <c r="W148" s="47"/>
    </row>
    <row r="149" spans="1:24" x14ac:dyDescent="0.25">
      <c r="A149" s="110">
        <v>13</v>
      </c>
      <c r="B149" s="109" t="s">
        <v>78</v>
      </c>
      <c r="C149" s="217" t="s">
        <v>168</v>
      </c>
      <c r="D149" s="190">
        <v>0</v>
      </c>
      <c r="E149" s="190">
        <v>0</v>
      </c>
      <c r="F149" s="252">
        <v>0</v>
      </c>
      <c r="G149" s="291">
        <f>D149</f>
        <v>0</v>
      </c>
      <c r="H149" s="194">
        <f t="shared" si="67"/>
        <v>0</v>
      </c>
      <c r="I149" s="292">
        <f t="shared" si="68"/>
        <v>0</v>
      </c>
      <c r="J149" s="190">
        <v>0</v>
      </c>
      <c r="K149" s="190">
        <v>0</v>
      </c>
      <c r="L149" s="252">
        <v>0</v>
      </c>
      <c r="M149" s="189">
        <v>0</v>
      </c>
      <c r="N149" s="190">
        <v>0</v>
      </c>
      <c r="O149" s="191">
        <v>0</v>
      </c>
      <c r="P149" s="261">
        <v>0</v>
      </c>
      <c r="Q149" s="190">
        <v>0</v>
      </c>
      <c r="R149" s="252">
        <v>0</v>
      </c>
      <c r="S149" s="291">
        <f>SUM(J149,M149,P149)</f>
        <v>0</v>
      </c>
      <c r="T149" s="194">
        <f t="shared" si="69"/>
        <v>0</v>
      </c>
      <c r="U149" s="292">
        <f t="shared" si="70"/>
        <v>0</v>
      </c>
      <c r="V149" s="47"/>
      <c r="W149" s="47"/>
    </row>
    <row r="150" spans="1:24" ht="30" x14ac:dyDescent="0.25">
      <c r="A150" s="110">
        <v>14</v>
      </c>
      <c r="B150" s="109" t="s">
        <v>159</v>
      </c>
      <c r="C150" s="225" t="s">
        <v>169</v>
      </c>
      <c r="D150" s="190">
        <v>0</v>
      </c>
      <c r="E150" s="190">
        <v>0</v>
      </c>
      <c r="F150" s="252">
        <v>0</v>
      </c>
      <c r="G150" s="291">
        <f t="shared" ref="G150:G152" si="71">D150</f>
        <v>0</v>
      </c>
      <c r="H150" s="194">
        <f t="shared" ref="H150:H152" si="72">E150</f>
        <v>0</v>
      </c>
      <c r="I150" s="292">
        <f t="shared" ref="I150:I152" si="73">F150</f>
        <v>0</v>
      </c>
      <c r="J150" s="190">
        <v>0</v>
      </c>
      <c r="K150" s="190">
        <v>0</v>
      </c>
      <c r="L150" s="252">
        <v>0</v>
      </c>
      <c r="M150" s="189">
        <v>0</v>
      </c>
      <c r="N150" s="190">
        <v>0</v>
      </c>
      <c r="O150" s="191">
        <v>0</v>
      </c>
      <c r="P150" s="261">
        <v>0</v>
      </c>
      <c r="Q150" s="190">
        <v>0</v>
      </c>
      <c r="R150" s="252">
        <v>0</v>
      </c>
      <c r="S150" s="291">
        <f>SUM(J150,M150,P150)</f>
        <v>0</v>
      </c>
      <c r="T150" s="194">
        <f t="shared" si="69"/>
        <v>0</v>
      </c>
      <c r="U150" s="292">
        <f t="shared" si="70"/>
        <v>0</v>
      </c>
      <c r="V150" s="47"/>
      <c r="W150" s="47"/>
    </row>
    <row r="151" spans="1:24" x14ac:dyDescent="0.25">
      <c r="A151" s="110"/>
      <c r="B151" s="224" t="s">
        <v>51</v>
      </c>
      <c r="C151" s="224"/>
      <c r="D151" s="197">
        <f>SUM(D148:D150,D142,D143,D145,D146)</f>
        <v>224993</v>
      </c>
      <c r="E151" s="197">
        <f>SUM(E148:E150,E146,E145,E143,E142)</f>
        <v>0</v>
      </c>
      <c r="F151" s="257">
        <f>SUM(F148:F150,F146,F145,F143,F142)</f>
        <v>0</v>
      </c>
      <c r="G151" s="291">
        <f t="shared" si="71"/>
        <v>224993</v>
      </c>
      <c r="H151" s="194">
        <f t="shared" si="72"/>
        <v>0</v>
      </c>
      <c r="I151" s="292">
        <f t="shared" si="73"/>
        <v>0</v>
      </c>
      <c r="J151" s="197">
        <f>SUM(J148:J150,J142,J143,J145,J146)</f>
        <v>637023</v>
      </c>
      <c r="K151" s="197">
        <f>SUM(K148:K150,K146,K145,K143,K142)</f>
        <v>0</v>
      </c>
      <c r="L151" s="257">
        <f>SUM(L148:L150,L146,L145,L143,L142)</f>
        <v>0</v>
      </c>
      <c r="M151" s="196">
        <f>SUM(M148:M150,M142,M143,M145,M146)</f>
        <v>0</v>
      </c>
      <c r="N151" s="197">
        <f>SUM(N148:N150,N146,N145,N143,N142)</f>
        <v>0</v>
      </c>
      <c r="O151" s="203">
        <f>SUM(O148:O150,O146,O145,O143,O142)</f>
        <v>0</v>
      </c>
      <c r="P151" s="199">
        <f>SUM(P148:P150,P142,P143,P145,P146)</f>
        <v>0</v>
      </c>
      <c r="Q151" s="197">
        <f>SUM(Q148:Q150,Q146,Q145,Q143,Q142)</f>
        <v>0</v>
      </c>
      <c r="R151" s="257">
        <f>SUM(R148:R150,R146,R145,R143,R142)</f>
        <v>0</v>
      </c>
      <c r="S151" s="291">
        <f t="shared" ref="S151" si="74">SUM(J151,M151,P151)</f>
        <v>637023</v>
      </c>
      <c r="T151" s="194">
        <f t="shared" ref="T151" si="75">SUM(K151,N151,Q151)</f>
        <v>0</v>
      </c>
      <c r="U151" s="292">
        <f t="shared" ref="U151" si="76">SUM(L151,O151,R151)</f>
        <v>0</v>
      </c>
      <c r="V151" s="47"/>
      <c r="W151" s="47"/>
    </row>
    <row r="152" spans="1:24" ht="30" thickBot="1" x14ac:dyDescent="0.3">
      <c r="A152" s="110"/>
      <c r="B152" s="224" t="s">
        <v>104</v>
      </c>
      <c r="C152" s="224"/>
      <c r="D152" s="197">
        <f>SUM(D151,D139,D134)</f>
        <v>224993</v>
      </c>
      <c r="E152" s="197">
        <f>SUM(E151,E139,E134)</f>
        <v>0</v>
      </c>
      <c r="F152" s="257">
        <f>SUM(F134,F139,F151)</f>
        <v>0</v>
      </c>
      <c r="G152" s="370">
        <f t="shared" si="71"/>
        <v>224993</v>
      </c>
      <c r="H152" s="371">
        <f t="shared" si="72"/>
        <v>0</v>
      </c>
      <c r="I152" s="372">
        <f t="shared" si="73"/>
        <v>0</v>
      </c>
      <c r="J152" s="197">
        <f>SUM(J151,J139,J134)</f>
        <v>637023</v>
      </c>
      <c r="K152" s="197">
        <f>SUM(K151,K139,K134)</f>
        <v>0</v>
      </c>
      <c r="L152" s="257">
        <f>SUM(L134,L139,L151)</f>
        <v>0</v>
      </c>
      <c r="M152" s="196">
        <f>SUM(M151,M139,M134)</f>
        <v>25000</v>
      </c>
      <c r="N152" s="197">
        <f>SUM(N151,N139,N134)</f>
        <v>0</v>
      </c>
      <c r="O152" s="203">
        <f>SUM(O134,O139,O151)</f>
        <v>0</v>
      </c>
      <c r="P152" s="199">
        <f>SUM(P151,P139,P134)</f>
        <v>3500000</v>
      </c>
      <c r="Q152" s="197">
        <f>SUM(Q151,Q139,Q134)</f>
        <v>631000</v>
      </c>
      <c r="R152" s="257">
        <f>SUM(R134,R139,R151)</f>
        <v>0</v>
      </c>
      <c r="S152" s="295">
        <f>SUM(S151,S139,S134)</f>
        <v>4162023</v>
      </c>
      <c r="T152" s="296">
        <f>SUM(T151,T139,T134)</f>
        <v>631000</v>
      </c>
      <c r="U152" s="369">
        <f>SUM(U134,U139,U151)</f>
        <v>0</v>
      </c>
      <c r="V152" s="47"/>
      <c r="W152" s="47"/>
    </row>
    <row r="153" spans="1:24" ht="16.5" thickTop="1" thickBot="1" x14ac:dyDescent="0.3">
      <c r="A153" s="110"/>
      <c r="B153" s="109"/>
      <c r="C153" s="217"/>
      <c r="D153" s="341"/>
      <c r="E153" s="341"/>
      <c r="F153" s="344"/>
      <c r="G153" s="341"/>
      <c r="H153" s="341"/>
      <c r="I153" s="344"/>
      <c r="J153" s="341"/>
      <c r="K153" s="341"/>
      <c r="L153" s="344"/>
      <c r="M153" s="341"/>
      <c r="N153" s="341"/>
      <c r="O153" s="344"/>
      <c r="P153" s="341"/>
      <c r="Q153" s="341"/>
      <c r="R153" s="344"/>
      <c r="S153" s="341"/>
      <c r="T153" s="341"/>
      <c r="U153" s="344"/>
      <c r="V153" s="47"/>
      <c r="W153" s="47"/>
    </row>
    <row r="154" spans="1:24" ht="15.75" thickBot="1" x14ac:dyDescent="0.3">
      <c r="A154" s="223"/>
      <c r="C154" s="859" t="s">
        <v>337</v>
      </c>
      <c r="D154" s="860" t="s">
        <v>129</v>
      </c>
      <c r="E154" s="860"/>
      <c r="F154" s="860"/>
      <c r="G154" s="860"/>
      <c r="H154" s="860"/>
      <c r="I154" s="860"/>
      <c r="J154" s="860"/>
      <c r="K154" s="860"/>
      <c r="L154" s="860"/>
      <c r="M154" s="861"/>
      <c r="N154" s="861"/>
      <c r="O154" s="861"/>
      <c r="P154" s="341"/>
      <c r="Q154" s="341"/>
      <c r="R154" s="344"/>
      <c r="S154" s="341"/>
      <c r="T154" s="341"/>
      <c r="U154" s="344"/>
      <c r="V154" s="341"/>
      <c r="W154" s="341"/>
      <c r="X154" s="344"/>
    </row>
    <row r="155" spans="1:24" ht="45.75" customHeight="1" thickTop="1" x14ac:dyDescent="0.25">
      <c r="A155" s="223"/>
      <c r="B155" s="219"/>
      <c r="C155" s="859"/>
      <c r="D155" s="782" t="s">
        <v>283</v>
      </c>
      <c r="E155" s="780"/>
      <c r="F155" s="781"/>
      <c r="G155" s="782" t="s">
        <v>299</v>
      </c>
      <c r="H155" s="780"/>
      <c r="I155" s="783"/>
      <c r="J155" s="784" t="s">
        <v>275</v>
      </c>
      <c r="K155" s="780"/>
      <c r="L155" s="781"/>
      <c r="M155" s="790" t="s">
        <v>281</v>
      </c>
      <c r="N155" s="791"/>
      <c r="O155" s="792"/>
      <c r="P155" s="341"/>
      <c r="Q155" s="341"/>
      <c r="R155" s="344"/>
      <c r="S155" s="341"/>
      <c r="T155" s="341"/>
      <c r="U155" s="344"/>
      <c r="V155" s="341"/>
      <c r="W155" s="341"/>
      <c r="X155" s="344"/>
    </row>
    <row r="156" spans="1:24" ht="81.75" customHeight="1" x14ac:dyDescent="0.25">
      <c r="A156" s="223"/>
      <c r="B156" s="219"/>
      <c r="C156" s="275" t="s">
        <v>126</v>
      </c>
      <c r="D156" s="773" t="s">
        <v>342</v>
      </c>
      <c r="E156" s="774"/>
      <c r="F156" s="774"/>
      <c r="G156" s="775" t="s">
        <v>366</v>
      </c>
      <c r="H156" s="774"/>
      <c r="I156" s="774"/>
      <c r="J156" s="775" t="s">
        <v>358</v>
      </c>
      <c r="K156" s="774"/>
      <c r="L156" s="776"/>
      <c r="M156" s="777"/>
      <c r="N156" s="778"/>
      <c r="O156" s="779"/>
      <c r="P156" s="341"/>
      <c r="Q156" s="341"/>
      <c r="R156" s="344"/>
      <c r="S156" s="341"/>
      <c r="T156" s="341"/>
      <c r="U156" s="344"/>
      <c r="V156" s="341"/>
      <c r="W156" s="341"/>
      <c r="X156" s="344"/>
    </row>
    <row r="157" spans="1:24" ht="67.5" x14ac:dyDescent="0.25">
      <c r="A157" s="211" t="s">
        <v>42</v>
      </c>
      <c r="B157" s="212" t="s">
        <v>126</v>
      </c>
      <c r="C157" s="282" t="s">
        <v>144</v>
      </c>
      <c r="D157" s="322" t="s">
        <v>161</v>
      </c>
      <c r="E157" s="320" t="s">
        <v>162</v>
      </c>
      <c r="F157" s="321" t="s">
        <v>163</v>
      </c>
      <c r="G157" s="405" t="s">
        <v>161</v>
      </c>
      <c r="H157" s="320" t="s">
        <v>162</v>
      </c>
      <c r="I157" s="323" t="s">
        <v>163</v>
      </c>
      <c r="J157" s="319" t="s">
        <v>161</v>
      </c>
      <c r="K157" s="406" t="s">
        <v>162</v>
      </c>
      <c r="L157" s="321" t="s">
        <v>163</v>
      </c>
      <c r="M157" s="329" t="s">
        <v>161</v>
      </c>
      <c r="N157" s="325" t="s">
        <v>162</v>
      </c>
      <c r="O157" s="404" t="s">
        <v>163</v>
      </c>
      <c r="P157" s="341"/>
      <c r="Q157" s="341"/>
      <c r="R157" s="407"/>
      <c r="S157" s="341"/>
      <c r="T157" s="341"/>
      <c r="U157" s="344"/>
      <c r="V157" s="341"/>
      <c r="W157" s="341"/>
      <c r="X157" s="344"/>
    </row>
    <row r="158" spans="1:24" ht="30" x14ac:dyDescent="0.25">
      <c r="A158" s="110" t="s">
        <v>11</v>
      </c>
      <c r="B158" s="109" t="s">
        <v>57</v>
      </c>
      <c r="C158" s="109"/>
      <c r="D158" s="747"/>
      <c r="E158" s="748"/>
      <c r="F158" s="749"/>
      <c r="G158" s="747"/>
      <c r="H158" s="748"/>
      <c r="I158" s="751"/>
      <c r="J158" s="752"/>
      <c r="K158" s="748"/>
      <c r="L158" s="749"/>
      <c r="M158" s="788"/>
      <c r="N158" s="748"/>
      <c r="O158" s="789"/>
      <c r="P158" s="341"/>
      <c r="Q158" s="341"/>
      <c r="R158" s="407"/>
      <c r="S158" s="341"/>
      <c r="T158" s="341"/>
      <c r="U158" s="344"/>
      <c r="V158" s="341"/>
      <c r="W158" s="341"/>
      <c r="X158" s="344"/>
    </row>
    <row r="159" spans="1:24" ht="30" x14ac:dyDescent="0.25">
      <c r="A159" s="110">
        <v>1</v>
      </c>
      <c r="B159" s="109" t="s">
        <v>145</v>
      </c>
      <c r="C159" s="217" t="s">
        <v>146</v>
      </c>
      <c r="D159" s="189">
        <v>0</v>
      </c>
      <c r="E159" s="190">
        <v>0</v>
      </c>
      <c r="F159" s="252">
        <v>0</v>
      </c>
      <c r="G159" s="189">
        <v>0</v>
      </c>
      <c r="H159" s="190">
        <v>0</v>
      </c>
      <c r="I159" s="191">
        <v>0</v>
      </c>
      <c r="J159" s="261">
        <v>0</v>
      </c>
      <c r="K159" s="190">
        <v>36554000</v>
      </c>
      <c r="L159" s="252">
        <v>0</v>
      </c>
      <c r="M159" s="291">
        <f t="shared" ref="M159" si="77">D159+G159+J159</f>
        <v>0</v>
      </c>
      <c r="N159" s="194">
        <f>E159+H159+K159</f>
        <v>36554000</v>
      </c>
      <c r="O159" s="292">
        <f t="shared" ref="O159" si="78">F159+I159+L159</f>
        <v>0</v>
      </c>
      <c r="P159" s="341"/>
      <c r="Q159" s="341"/>
      <c r="R159" s="344"/>
      <c r="S159" s="341"/>
      <c r="T159" s="341"/>
      <c r="U159" s="344"/>
      <c r="V159" s="341"/>
      <c r="W159" s="341"/>
      <c r="X159" s="344"/>
    </row>
    <row r="160" spans="1:24" ht="30" x14ac:dyDescent="0.25">
      <c r="A160" s="110"/>
      <c r="B160" s="109" t="s">
        <v>147</v>
      </c>
      <c r="C160" s="217"/>
      <c r="D160" s="189"/>
      <c r="E160" s="190"/>
      <c r="F160" s="252"/>
      <c r="G160" s="189"/>
      <c r="H160" s="190"/>
      <c r="I160" s="191"/>
      <c r="J160" s="261"/>
      <c r="K160" s="190"/>
      <c r="L160" s="252"/>
      <c r="M160" s="291">
        <f>D160+G160+J160</f>
        <v>0</v>
      </c>
      <c r="N160" s="194">
        <f t="shared" ref="N160:O160" si="79">E160+H160+K160</f>
        <v>0</v>
      </c>
      <c r="O160" s="292">
        <f t="shared" si="79"/>
        <v>0</v>
      </c>
      <c r="P160" s="341"/>
      <c r="Q160" s="341"/>
      <c r="R160" s="344"/>
      <c r="S160" s="341"/>
      <c r="T160" s="341"/>
      <c r="U160" s="344"/>
      <c r="V160" s="341"/>
      <c r="W160" s="341"/>
      <c r="X160" s="344"/>
    </row>
    <row r="161" spans="1:24" x14ac:dyDescent="0.25">
      <c r="A161" s="110">
        <v>2</v>
      </c>
      <c r="B161" s="109" t="s">
        <v>59</v>
      </c>
      <c r="C161" s="217" t="s">
        <v>148</v>
      </c>
      <c r="D161" s="189">
        <v>0</v>
      </c>
      <c r="E161" s="190">
        <v>0</v>
      </c>
      <c r="F161" s="252">
        <v>0</v>
      </c>
      <c r="G161" s="189">
        <v>0</v>
      </c>
      <c r="H161" s="190">
        <v>0</v>
      </c>
      <c r="I161" s="191">
        <v>0</v>
      </c>
      <c r="J161" s="261">
        <v>0</v>
      </c>
      <c r="K161" s="190">
        <v>0</v>
      </c>
      <c r="L161" s="252">
        <v>0</v>
      </c>
      <c r="M161" s="291">
        <f t="shared" ref="M161:M162" si="80">D161+G161+J161</f>
        <v>0</v>
      </c>
      <c r="N161" s="194">
        <f t="shared" ref="N161:N162" si="81">E161+H161+K161</f>
        <v>0</v>
      </c>
      <c r="O161" s="292">
        <f t="shared" ref="O161:O162" si="82">F161+I161+L161</f>
        <v>0</v>
      </c>
      <c r="P161" s="341"/>
      <c r="Q161" s="341"/>
      <c r="R161" s="344"/>
      <c r="S161" s="341"/>
      <c r="T161" s="341"/>
      <c r="U161" s="344"/>
      <c r="V161" s="341"/>
      <c r="W161" s="341"/>
      <c r="X161" s="344"/>
    </row>
    <row r="162" spans="1:24" x14ac:dyDescent="0.25">
      <c r="A162" s="110">
        <v>3</v>
      </c>
      <c r="B162" s="109" t="s">
        <v>149</v>
      </c>
      <c r="C162" s="217" t="s">
        <v>150</v>
      </c>
      <c r="D162" s="189">
        <v>0</v>
      </c>
      <c r="E162" s="190">
        <v>0</v>
      </c>
      <c r="F162" s="252">
        <v>0</v>
      </c>
      <c r="G162" s="189">
        <v>0</v>
      </c>
      <c r="H162" s="190">
        <v>249549</v>
      </c>
      <c r="I162" s="191">
        <v>0</v>
      </c>
      <c r="J162" s="261">
        <v>0</v>
      </c>
      <c r="K162" s="190">
        <v>180000</v>
      </c>
      <c r="L162" s="252">
        <v>0</v>
      </c>
      <c r="M162" s="291">
        <f t="shared" si="80"/>
        <v>0</v>
      </c>
      <c r="N162" s="194">
        <f t="shared" si="81"/>
        <v>429549</v>
      </c>
      <c r="O162" s="292">
        <f t="shared" si="82"/>
        <v>0</v>
      </c>
      <c r="P162" s="341"/>
      <c r="Q162" s="341"/>
      <c r="R162" s="344"/>
      <c r="S162" s="341"/>
      <c r="T162" s="341"/>
      <c r="U162" s="344"/>
      <c r="V162" s="341"/>
      <c r="W162" s="341"/>
      <c r="X162" s="344"/>
    </row>
    <row r="163" spans="1:24" ht="30" x14ac:dyDescent="0.25">
      <c r="A163" s="110">
        <v>4</v>
      </c>
      <c r="B163" s="109" t="s">
        <v>151</v>
      </c>
      <c r="C163" s="217" t="s">
        <v>152</v>
      </c>
      <c r="D163" s="189">
        <v>0</v>
      </c>
      <c r="E163" s="190">
        <v>0</v>
      </c>
      <c r="F163" s="252">
        <v>0</v>
      </c>
      <c r="G163" s="189">
        <v>0</v>
      </c>
      <c r="H163" s="190">
        <v>0</v>
      </c>
      <c r="I163" s="191">
        <v>0</v>
      </c>
      <c r="J163" s="261">
        <v>0</v>
      </c>
      <c r="K163" s="190">
        <v>0</v>
      </c>
      <c r="L163" s="252">
        <v>0</v>
      </c>
      <c r="M163" s="291">
        <f t="shared" ref="M163" si="83">D163+G163+J163</f>
        <v>0</v>
      </c>
      <c r="N163" s="194">
        <f t="shared" ref="N163" si="84">E163+H163+K163</f>
        <v>0</v>
      </c>
      <c r="O163" s="292">
        <f t="shared" ref="O163" si="85">F163+I163+L163</f>
        <v>0</v>
      </c>
      <c r="P163" s="341"/>
      <c r="Q163" s="341"/>
      <c r="R163" s="344"/>
      <c r="S163" s="341"/>
      <c r="T163" s="341"/>
      <c r="U163" s="344"/>
      <c r="V163" s="341"/>
      <c r="W163" s="341"/>
      <c r="X163" s="344"/>
    </row>
    <row r="164" spans="1:24" x14ac:dyDescent="0.25">
      <c r="A164" s="110"/>
      <c r="B164" s="224" t="s">
        <v>63</v>
      </c>
      <c r="C164" s="221"/>
      <c r="D164" s="196">
        <f t="shared" ref="D164:I164" si="86">SUM(D161:D163,D159)</f>
        <v>0</v>
      </c>
      <c r="E164" s="197">
        <f t="shared" si="86"/>
        <v>0</v>
      </c>
      <c r="F164" s="200">
        <f t="shared" si="86"/>
        <v>0</v>
      </c>
      <c r="G164" s="196">
        <f t="shared" si="86"/>
        <v>0</v>
      </c>
      <c r="H164" s="197">
        <f t="shared" si="86"/>
        <v>249549</v>
      </c>
      <c r="I164" s="198">
        <f t="shared" si="86"/>
        <v>0</v>
      </c>
      <c r="J164" s="199">
        <f ca="1">SUM(J163:J176,J159)</f>
        <v>0</v>
      </c>
      <c r="K164" s="197">
        <f ca="1">SUM(K163:K176,K159)</f>
        <v>0</v>
      </c>
      <c r="L164" s="200">
        <f ca="1">SUM(L163:L176,L159)</f>
        <v>0</v>
      </c>
      <c r="M164" s="293">
        <f>SUM(M161:M163,M159)</f>
        <v>0</v>
      </c>
      <c r="N164" s="197">
        <f>SUM(N161:N163,N159)</f>
        <v>36983549</v>
      </c>
      <c r="O164" s="294">
        <f>SUM(O161:O163,O159)</f>
        <v>0</v>
      </c>
      <c r="P164" s="341"/>
      <c r="Q164" s="341"/>
      <c r="R164" s="344"/>
      <c r="S164" s="341"/>
      <c r="T164" s="341"/>
      <c r="U164" s="344"/>
      <c r="V164" s="341"/>
      <c r="W164" s="341"/>
      <c r="X164" s="344"/>
    </row>
    <row r="165" spans="1:24" ht="30" x14ac:dyDescent="0.25">
      <c r="A165" s="110" t="s">
        <v>52</v>
      </c>
      <c r="B165" s="109" t="s">
        <v>64</v>
      </c>
      <c r="C165" s="217"/>
      <c r="D165" s="747"/>
      <c r="E165" s="748"/>
      <c r="F165" s="749"/>
      <c r="G165" s="747"/>
      <c r="H165" s="748"/>
      <c r="I165" s="751"/>
      <c r="J165" s="752"/>
      <c r="K165" s="748"/>
      <c r="L165" s="749"/>
      <c r="M165" s="788"/>
      <c r="N165" s="748"/>
      <c r="O165" s="789"/>
      <c r="P165" s="341"/>
      <c r="Q165" s="341"/>
      <c r="R165" s="344"/>
      <c r="S165" s="341"/>
      <c r="T165" s="341"/>
      <c r="U165" s="344"/>
      <c r="V165" s="341"/>
      <c r="W165" s="341"/>
      <c r="X165" s="344"/>
    </row>
    <row r="166" spans="1:24" ht="30" x14ac:dyDescent="0.25">
      <c r="A166" s="110">
        <v>5</v>
      </c>
      <c r="B166" s="109" t="s">
        <v>73</v>
      </c>
      <c r="C166" s="217" t="s">
        <v>153</v>
      </c>
      <c r="D166" s="189">
        <v>0</v>
      </c>
      <c r="E166" s="190">
        <v>0</v>
      </c>
      <c r="F166" s="252">
        <v>0</v>
      </c>
      <c r="G166" s="189">
        <v>0</v>
      </c>
      <c r="H166" s="190">
        <v>0</v>
      </c>
      <c r="I166" s="191">
        <v>0</v>
      </c>
      <c r="J166" s="261">
        <v>0</v>
      </c>
      <c r="K166" s="190">
        <v>540000</v>
      </c>
      <c r="L166" s="252">
        <v>0</v>
      </c>
      <c r="M166" s="291">
        <f t="shared" ref="M166:M168" si="87">D166+G166+J166</f>
        <v>0</v>
      </c>
      <c r="N166" s="194">
        <f>E166+H166+K166</f>
        <v>540000</v>
      </c>
      <c r="O166" s="292">
        <f t="shared" ref="O166:O168" si="88">F166+I166+L166</f>
        <v>0</v>
      </c>
      <c r="P166" s="341"/>
      <c r="Q166" s="341"/>
      <c r="R166" s="344"/>
      <c r="S166" s="341"/>
      <c r="T166" s="341"/>
      <c r="U166" s="344"/>
      <c r="V166" s="341"/>
      <c r="W166" s="341"/>
      <c r="X166" s="344"/>
    </row>
    <row r="167" spans="1:24" x14ac:dyDescent="0.25">
      <c r="A167" s="110">
        <v>6</v>
      </c>
      <c r="B167" s="109" t="s">
        <v>154</v>
      </c>
      <c r="C167" s="217" t="s">
        <v>155</v>
      </c>
      <c r="D167" s="189">
        <v>0</v>
      </c>
      <c r="E167" s="190">
        <v>0</v>
      </c>
      <c r="F167" s="252">
        <v>0</v>
      </c>
      <c r="G167" s="189">
        <v>0</v>
      </c>
      <c r="H167" s="190">
        <v>0</v>
      </c>
      <c r="I167" s="191">
        <v>0</v>
      </c>
      <c r="J167" s="261">
        <v>0</v>
      </c>
      <c r="K167" s="190">
        <v>0</v>
      </c>
      <c r="L167" s="252">
        <v>0</v>
      </c>
      <c r="M167" s="291">
        <f t="shared" si="87"/>
        <v>0</v>
      </c>
      <c r="N167" s="194">
        <f>E167+H167+K167</f>
        <v>0</v>
      </c>
      <c r="O167" s="292">
        <f t="shared" si="88"/>
        <v>0</v>
      </c>
      <c r="P167" s="341"/>
      <c r="Q167" s="341"/>
      <c r="R167" s="344"/>
      <c r="S167" s="341"/>
      <c r="T167" s="341"/>
      <c r="U167" s="344"/>
      <c r="V167" s="341"/>
      <c r="W167" s="341"/>
      <c r="X167" s="344"/>
    </row>
    <row r="168" spans="1:24" ht="30" x14ac:dyDescent="0.25">
      <c r="A168" s="110">
        <v>7</v>
      </c>
      <c r="B168" s="109" t="s">
        <v>75</v>
      </c>
      <c r="C168" s="217" t="s">
        <v>156</v>
      </c>
      <c r="D168" s="189">
        <v>0</v>
      </c>
      <c r="E168" s="190">
        <v>0</v>
      </c>
      <c r="F168" s="252">
        <v>0</v>
      </c>
      <c r="G168" s="189">
        <v>0</v>
      </c>
      <c r="H168" s="190">
        <v>0</v>
      </c>
      <c r="I168" s="191">
        <v>0</v>
      </c>
      <c r="J168" s="261">
        <v>0</v>
      </c>
      <c r="K168" s="190">
        <v>0</v>
      </c>
      <c r="L168" s="252">
        <v>0</v>
      </c>
      <c r="M168" s="291">
        <f t="shared" si="87"/>
        <v>0</v>
      </c>
      <c r="N168" s="194">
        <f>E168+H168+K168</f>
        <v>0</v>
      </c>
      <c r="O168" s="292">
        <f t="shared" si="88"/>
        <v>0</v>
      </c>
      <c r="P168" s="341"/>
      <c r="Q168" s="341"/>
      <c r="R168" s="344"/>
      <c r="S168" s="341"/>
      <c r="T168" s="341"/>
      <c r="U168" s="344"/>
      <c r="V168" s="341"/>
      <c r="W168" s="341"/>
      <c r="X168" s="344"/>
    </row>
    <row r="169" spans="1:24" x14ac:dyDescent="0.25">
      <c r="A169" s="110"/>
      <c r="B169" s="224" t="s">
        <v>71</v>
      </c>
      <c r="C169" s="221"/>
      <c r="D169" s="196">
        <f t="shared" ref="D169:F169" si="89">SUM(D166:D168)</f>
        <v>0</v>
      </c>
      <c r="E169" s="197">
        <f t="shared" si="89"/>
        <v>0</v>
      </c>
      <c r="F169" s="200">
        <f t="shared" si="89"/>
        <v>0</v>
      </c>
      <c r="G169" s="196">
        <f t="shared" ref="G169:I169" si="90">SUM(G166:G168)</f>
        <v>0</v>
      </c>
      <c r="H169" s="197">
        <f t="shared" si="90"/>
        <v>0</v>
      </c>
      <c r="I169" s="198">
        <f t="shared" si="90"/>
        <v>0</v>
      </c>
      <c r="J169" s="199">
        <f t="shared" ref="J169:L169" si="91">SUM(J166:J168)</f>
        <v>0</v>
      </c>
      <c r="K169" s="197">
        <f t="shared" si="91"/>
        <v>540000</v>
      </c>
      <c r="L169" s="200">
        <f t="shared" si="91"/>
        <v>0</v>
      </c>
      <c r="M169" s="293">
        <f t="shared" ref="M169:O169" si="92">SUM(M166:M168)</f>
        <v>0</v>
      </c>
      <c r="N169" s="197">
        <f t="shared" si="92"/>
        <v>540000</v>
      </c>
      <c r="O169" s="294">
        <f t="shared" si="92"/>
        <v>0</v>
      </c>
      <c r="P169" s="341"/>
      <c r="Q169" s="341"/>
      <c r="R169" s="344"/>
      <c r="S169" s="341"/>
      <c r="T169" s="341"/>
      <c r="U169" s="344"/>
      <c r="V169" s="341"/>
      <c r="W169" s="341"/>
      <c r="X169" s="344"/>
    </row>
    <row r="170" spans="1:24" ht="30" x14ac:dyDescent="0.25">
      <c r="A170" s="110" t="s">
        <v>55</v>
      </c>
      <c r="B170" s="109" t="s">
        <v>91</v>
      </c>
      <c r="C170" s="217"/>
      <c r="D170" s="747"/>
      <c r="E170" s="748"/>
      <c r="F170" s="749"/>
      <c r="G170" s="747"/>
      <c r="H170" s="748"/>
      <c r="I170" s="751"/>
      <c r="J170" s="752"/>
      <c r="K170" s="748"/>
      <c r="L170" s="749"/>
      <c r="M170" s="788"/>
      <c r="N170" s="748"/>
      <c r="O170" s="789"/>
      <c r="P170" s="341"/>
      <c r="Q170" s="341"/>
      <c r="R170" s="344"/>
      <c r="S170" s="341"/>
      <c r="T170" s="341"/>
      <c r="U170" s="344"/>
      <c r="V170" s="341"/>
      <c r="W170" s="341"/>
      <c r="X170" s="344"/>
    </row>
    <row r="171" spans="1:24" ht="30" x14ac:dyDescent="0.25">
      <c r="A171" s="110"/>
      <c r="B171" s="109" t="s">
        <v>82</v>
      </c>
      <c r="C171" s="217"/>
      <c r="D171" s="747"/>
      <c r="E171" s="748"/>
      <c r="F171" s="749"/>
      <c r="G171" s="747"/>
      <c r="H171" s="748"/>
      <c r="I171" s="751"/>
      <c r="J171" s="752"/>
      <c r="K171" s="748"/>
      <c r="L171" s="749"/>
      <c r="M171" s="788"/>
      <c r="N171" s="748"/>
      <c r="O171" s="789"/>
      <c r="P171" s="341"/>
      <c r="Q171" s="341"/>
      <c r="R171" s="344"/>
      <c r="S171" s="341"/>
      <c r="T171" s="341"/>
      <c r="U171" s="344"/>
      <c r="V171" s="341"/>
      <c r="W171" s="341"/>
      <c r="X171" s="344"/>
    </row>
    <row r="172" spans="1:24" x14ac:dyDescent="0.25">
      <c r="A172" s="110">
        <v>8</v>
      </c>
      <c r="B172" s="109" t="s">
        <v>80</v>
      </c>
      <c r="C172" s="217" t="s">
        <v>157</v>
      </c>
      <c r="D172" s="189">
        <v>0</v>
      </c>
      <c r="E172" s="190">
        <v>1412954</v>
      </c>
      <c r="F172" s="252">
        <v>0</v>
      </c>
      <c r="G172" s="189">
        <v>0</v>
      </c>
      <c r="H172" s="190">
        <v>0</v>
      </c>
      <c r="I172" s="191">
        <v>0</v>
      </c>
      <c r="J172" s="261">
        <v>0</v>
      </c>
      <c r="K172" s="190">
        <v>0</v>
      </c>
      <c r="L172" s="252">
        <v>0</v>
      </c>
      <c r="M172" s="291">
        <f t="shared" ref="M172:M173" si="93">D172+G172+J172</f>
        <v>0</v>
      </c>
      <c r="N172" s="194">
        <f>E172+H172+K172</f>
        <v>1412954</v>
      </c>
      <c r="O172" s="292">
        <f t="shared" ref="O172:O173" si="94">F172+I172+L172</f>
        <v>0</v>
      </c>
      <c r="P172" s="341"/>
      <c r="Q172" s="341"/>
      <c r="R172" s="344"/>
      <c r="S172" s="341"/>
      <c r="T172" s="341"/>
      <c r="U172" s="344"/>
      <c r="V172" s="341"/>
      <c r="W172" s="341"/>
      <c r="X172" s="344"/>
    </row>
    <row r="173" spans="1:24" x14ac:dyDescent="0.25">
      <c r="A173" s="110">
        <v>9</v>
      </c>
      <c r="B173" s="109" t="s">
        <v>81</v>
      </c>
      <c r="C173" s="217" t="s">
        <v>157</v>
      </c>
      <c r="D173" s="189"/>
      <c r="E173" s="190"/>
      <c r="F173" s="252"/>
      <c r="G173" s="189"/>
      <c r="H173" s="190"/>
      <c r="I173" s="191"/>
      <c r="J173" s="261"/>
      <c r="K173" s="190"/>
      <c r="L173" s="252"/>
      <c r="M173" s="291">
        <f t="shared" si="93"/>
        <v>0</v>
      </c>
      <c r="N173" s="194">
        <f>E173+H173+K173</f>
        <v>0</v>
      </c>
      <c r="O173" s="292">
        <f t="shared" si="94"/>
        <v>0</v>
      </c>
      <c r="P173" s="341"/>
      <c r="Q173" s="341"/>
      <c r="R173" s="344"/>
      <c r="S173" s="341"/>
      <c r="T173" s="341"/>
      <c r="U173" s="344"/>
      <c r="V173" s="341"/>
      <c r="W173" s="341"/>
      <c r="X173" s="344"/>
    </row>
    <row r="174" spans="1:24" ht="30" x14ac:dyDescent="0.25">
      <c r="A174" s="110"/>
      <c r="B174" s="109" t="s">
        <v>83</v>
      </c>
      <c r="C174" s="217"/>
      <c r="D174" s="747"/>
      <c r="E174" s="748"/>
      <c r="F174" s="749"/>
      <c r="G174" s="747"/>
      <c r="H174" s="748"/>
      <c r="I174" s="751"/>
      <c r="J174" s="752"/>
      <c r="K174" s="748"/>
      <c r="L174" s="749"/>
      <c r="M174" s="788"/>
      <c r="N174" s="748"/>
      <c r="O174" s="789"/>
      <c r="P174" s="341"/>
      <c r="Q174" s="341"/>
      <c r="R174" s="344"/>
      <c r="S174" s="341"/>
      <c r="T174" s="341"/>
      <c r="U174" s="344"/>
      <c r="V174" s="341"/>
      <c r="W174" s="341"/>
      <c r="X174" s="344"/>
    </row>
    <row r="175" spans="1:24" x14ac:dyDescent="0.25">
      <c r="A175" s="110">
        <v>10</v>
      </c>
      <c r="B175" s="109" t="s">
        <v>80</v>
      </c>
      <c r="C175" s="217" t="s">
        <v>157</v>
      </c>
      <c r="D175" s="189">
        <v>0</v>
      </c>
      <c r="E175" s="190">
        <v>0</v>
      </c>
      <c r="F175" s="252">
        <v>0</v>
      </c>
      <c r="G175" s="189">
        <v>0</v>
      </c>
      <c r="H175" s="190">
        <v>0</v>
      </c>
      <c r="I175" s="191">
        <v>0</v>
      </c>
      <c r="J175" s="261">
        <v>0</v>
      </c>
      <c r="K175" s="190">
        <v>0</v>
      </c>
      <c r="L175" s="252">
        <v>0</v>
      </c>
      <c r="M175" s="291">
        <f t="shared" ref="M175:M176" si="95">D175+G175+J175</f>
        <v>0</v>
      </c>
      <c r="N175" s="194">
        <f>E175+H175+K175</f>
        <v>0</v>
      </c>
      <c r="O175" s="292">
        <f t="shared" ref="O175:O176" si="96">F175+I175+L175</f>
        <v>0</v>
      </c>
      <c r="P175" s="341"/>
      <c r="Q175" s="341"/>
      <c r="R175" s="344"/>
      <c r="S175" s="341"/>
      <c r="T175" s="341"/>
      <c r="U175" s="344"/>
      <c r="V175" s="341"/>
      <c r="W175" s="341"/>
      <c r="X175" s="344"/>
    </row>
    <row r="176" spans="1:24" x14ac:dyDescent="0.25">
      <c r="A176" s="110">
        <v>11</v>
      </c>
      <c r="B176" s="109" t="s">
        <v>81</v>
      </c>
      <c r="C176" s="217" t="s">
        <v>157</v>
      </c>
      <c r="D176" s="189"/>
      <c r="E176" s="190"/>
      <c r="F176" s="252"/>
      <c r="G176" s="189"/>
      <c r="H176" s="190"/>
      <c r="I176" s="191"/>
      <c r="J176" s="261"/>
      <c r="K176" s="190"/>
      <c r="L176" s="252"/>
      <c r="M176" s="291">
        <f t="shared" si="95"/>
        <v>0</v>
      </c>
      <c r="N176" s="194">
        <f>E176+H176+K176</f>
        <v>0</v>
      </c>
      <c r="O176" s="292">
        <f t="shared" si="96"/>
        <v>0</v>
      </c>
      <c r="P176" s="341"/>
      <c r="Q176" s="341"/>
      <c r="R176" s="344"/>
      <c r="S176" s="341"/>
      <c r="T176" s="341"/>
      <c r="U176" s="344"/>
      <c r="V176" s="341"/>
      <c r="W176" s="341"/>
      <c r="X176" s="344"/>
    </row>
    <row r="177" spans="1:36" ht="30" x14ac:dyDescent="0.25">
      <c r="A177" s="110"/>
      <c r="B177" s="109" t="s">
        <v>84</v>
      </c>
      <c r="C177" s="217"/>
      <c r="D177" s="747"/>
      <c r="E177" s="748"/>
      <c r="F177" s="749"/>
      <c r="G177" s="747"/>
      <c r="H177" s="748"/>
      <c r="I177" s="751"/>
      <c r="J177" s="752"/>
      <c r="K177" s="748"/>
      <c r="L177" s="749"/>
      <c r="M177" s="788"/>
      <c r="N177" s="748"/>
      <c r="O177" s="789"/>
      <c r="P177" s="341"/>
      <c r="Q177" s="341"/>
      <c r="R177" s="344"/>
      <c r="S177" s="341"/>
      <c r="T177" s="341"/>
      <c r="U177" s="344"/>
      <c r="V177" s="341"/>
      <c r="W177" s="341"/>
      <c r="X177" s="344"/>
    </row>
    <row r="178" spans="1:36" x14ac:dyDescent="0.25">
      <c r="A178" s="110">
        <v>12</v>
      </c>
      <c r="B178" s="109" t="s">
        <v>158</v>
      </c>
      <c r="C178" s="217" t="s">
        <v>167</v>
      </c>
      <c r="D178" s="189">
        <v>0</v>
      </c>
      <c r="E178" s="190">
        <v>0</v>
      </c>
      <c r="F178" s="252">
        <v>0</v>
      </c>
      <c r="G178" s="189">
        <v>0</v>
      </c>
      <c r="H178" s="190">
        <v>0</v>
      </c>
      <c r="I178" s="191">
        <v>0</v>
      </c>
      <c r="J178" s="261">
        <v>0</v>
      </c>
      <c r="K178" s="190">
        <v>0</v>
      </c>
      <c r="L178" s="252">
        <v>0</v>
      </c>
      <c r="M178" s="291">
        <f t="shared" ref="M178:M180" si="97">D178+G178+J178</f>
        <v>0</v>
      </c>
      <c r="N178" s="194">
        <f>E178+H178+K178</f>
        <v>0</v>
      </c>
      <c r="O178" s="292">
        <f t="shared" ref="O178:O180" si="98">F178+I178+L178</f>
        <v>0</v>
      </c>
      <c r="P178" s="341"/>
      <c r="Q178" s="341"/>
      <c r="R178" s="344"/>
      <c r="S178" s="341"/>
      <c r="T178" s="341"/>
      <c r="U178" s="344"/>
      <c r="V178" s="341"/>
      <c r="W178" s="341"/>
      <c r="X178" s="344"/>
    </row>
    <row r="179" spans="1:36" x14ac:dyDescent="0.25">
      <c r="A179" s="110">
        <v>13</v>
      </c>
      <c r="B179" s="109" t="s">
        <v>78</v>
      </c>
      <c r="C179" s="217" t="s">
        <v>168</v>
      </c>
      <c r="D179" s="189">
        <v>0</v>
      </c>
      <c r="E179" s="190">
        <v>0</v>
      </c>
      <c r="F179" s="252">
        <v>0</v>
      </c>
      <c r="G179" s="189">
        <v>0</v>
      </c>
      <c r="H179" s="190">
        <v>0</v>
      </c>
      <c r="I179" s="191">
        <v>0</v>
      </c>
      <c r="J179" s="261">
        <v>0</v>
      </c>
      <c r="K179" s="190">
        <v>0</v>
      </c>
      <c r="L179" s="252">
        <v>0</v>
      </c>
      <c r="M179" s="291">
        <f t="shared" si="97"/>
        <v>0</v>
      </c>
      <c r="N179" s="194">
        <f>E179+H179+K179</f>
        <v>0</v>
      </c>
      <c r="O179" s="292">
        <f t="shared" si="98"/>
        <v>0</v>
      </c>
      <c r="P179" s="341"/>
      <c r="Q179" s="341"/>
      <c r="R179" s="344"/>
      <c r="S179" s="341"/>
      <c r="T179" s="341"/>
      <c r="U179" s="344"/>
      <c r="V179" s="341"/>
      <c r="W179" s="341"/>
      <c r="X179" s="344"/>
    </row>
    <row r="180" spans="1:36" ht="30" x14ac:dyDescent="0.25">
      <c r="A180" s="110">
        <v>14</v>
      </c>
      <c r="B180" s="109" t="s">
        <v>159</v>
      </c>
      <c r="C180" s="225" t="s">
        <v>169</v>
      </c>
      <c r="D180" s="189">
        <v>0</v>
      </c>
      <c r="E180" s="190">
        <v>0</v>
      </c>
      <c r="F180" s="252">
        <v>0</v>
      </c>
      <c r="G180" s="189">
        <v>0</v>
      </c>
      <c r="H180" s="190">
        <v>0</v>
      </c>
      <c r="I180" s="191">
        <v>0</v>
      </c>
      <c r="J180" s="261">
        <v>0</v>
      </c>
      <c r="K180" s="190">
        <v>0</v>
      </c>
      <c r="L180" s="252">
        <v>0</v>
      </c>
      <c r="M180" s="291">
        <f t="shared" si="97"/>
        <v>0</v>
      </c>
      <c r="N180" s="194">
        <f>E180+H180+K180</f>
        <v>0</v>
      </c>
      <c r="O180" s="292">
        <f t="shared" si="98"/>
        <v>0</v>
      </c>
      <c r="P180" s="341"/>
      <c r="Q180" s="341"/>
      <c r="R180" s="344"/>
      <c r="S180" s="341"/>
      <c r="T180" s="341"/>
      <c r="U180" s="344"/>
      <c r="V180" s="341"/>
      <c r="W180" s="341"/>
      <c r="X180" s="344"/>
    </row>
    <row r="181" spans="1:36" x14ac:dyDescent="0.25">
      <c r="A181" s="110"/>
      <c r="B181" s="224" t="s">
        <v>51</v>
      </c>
      <c r="C181" s="224"/>
      <c r="D181" s="196">
        <f>SUM(D178:D180,D172,D173,D175,D176)</f>
        <v>0</v>
      </c>
      <c r="E181" s="197">
        <f>SUM(E178:E180,E176,E175,E173,E172)</f>
        <v>1412954</v>
      </c>
      <c r="F181" s="257">
        <f>SUM(F178:F180,F176,F175,F173,F172)</f>
        <v>0</v>
      </c>
      <c r="G181" s="196">
        <f>SUM(G178:G180,G172,G173,G175,G176)</f>
        <v>0</v>
      </c>
      <c r="H181" s="197">
        <f>SUM(H178:H180,H176,H175,H173,H172)</f>
        <v>0</v>
      </c>
      <c r="I181" s="203">
        <f>SUM(I178:I180,I176,I175,I173,I172)</f>
        <v>0</v>
      </c>
      <c r="J181" s="199">
        <f>SUM(J178:J180,J172,J173,J175,J176)</f>
        <v>0</v>
      </c>
      <c r="K181" s="197">
        <f>SUM(K178:K180,K176,K175,K173,K172)</f>
        <v>0</v>
      </c>
      <c r="L181" s="257">
        <f>SUM(L178:L180,L176,L175,L173,L172)</f>
        <v>0</v>
      </c>
      <c r="M181" s="293">
        <f>SUM(M178:M180,M172,M173,M175,M176)</f>
        <v>0</v>
      </c>
      <c r="N181" s="197">
        <f>SUM(N178:N180,N176,N175,N173,N172)</f>
        <v>1412954</v>
      </c>
      <c r="O181" s="299">
        <f>SUM(O178:O180,O176,O175,O173,O172)</f>
        <v>0</v>
      </c>
      <c r="P181" s="341"/>
      <c r="Q181" s="341"/>
      <c r="R181" s="344"/>
      <c r="S181" s="341"/>
      <c r="T181" s="341"/>
      <c r="U181" s="344"/>
      <c r="V181" s="341"/>
      <c r="W181" s="341"/>
      <c r="X181" s="344"/>
    </row>
    <row r="182" spans="1:36" ht="30" thickBot="1" x14ac:dyDescent="0.3">
      <c r="A182" s="110"/>
      <c r="B182" s="224" t="s">
        <v>104</v>
      </c>
      <c r="C182" s="224"/>
      <c r="D182" s="204">
        <f>SUM(D181,D169,D164)</f>
        <v>0</v>
      </c>
      <c r="E182" s="205">
        <f>SUM(E181,E169,E164)</f>
        <v>1412954</v>
      </c>
      <c r="F182" s="373">
        <f>SUM(F164,F169,F181)</f>
        <v>0</v>
      </c>
      <c r="G182" s="204">
        <f>SUM(G181,G169,G164)</f>
        <v>0</v>
      </c>
      <c r="H182" s="205">
        <f>SUM(H181,H169,H164)</f>
        <v>249549</v>
      </c>
      <c r="I182" s="210">
        <f>SUM(I164,I169,I181)</f>
        <v>0</v>
      </c>
      <c r="J182" s="207">
        <f ca="1">SUM(J181,J169,J164)</f>
        <v>0</v>
      </c>
      <c r="K182" s="205">
        <f ca="1">SUM(K181,K169,K164)</f>
        <v>249549</v>
      </c>
      <c r="L182" s="373">
        <f ca="1">SUM(L164,L169,L181)</f>
        <v>0</v>
      </c>
      <c r="M182" s="295">
        <f>SUM(M181,M169,M164)</f>
        <v>0</v>
      </c>
      <c r="N182" s="296">
        <f>SUM(N181,N169,N164)</f>
        <v>38936503</v>
      </c>
      <c r="O182" s="369">
        <f>SUM(O164,O169,O181)</f>
        <v>0</v>
      </c>
      <c r="P182" s="341"/>
      <c r="Q182" s="341"/>
      <c r="R182" s="344"/>
      <c r="S182" s="341"/>
      <c r="T182" s="341"/>
      <c r="U182" s="344"/>
      <c r="V182" s="341"/>
      <c r="W182" s="341"/>
      <c r="X182" s="344"/>
    </row>
    <row r="183" spans="1:36" ht="15.75" customHeight="1" thickBot="1" x14ac:dyDescent="0.3">
      <c r="A183" s="223"/>
      <c r="D183" s="832" t="s">
        <v>92</v>
      </c>
      <c r="E183" s="833"/>
      <c r="F183" s="833"/>
      <c r="G183" s="833"/>
      <c r="H183" s="833"/>
      <c r="I183" s="833"/>
      <c r="J183" s="833"/>
      <c r="K183" s="833"/>
      <c r="L183" s="833"/>
      <c r="M183" s="833"/>
      <c r="N183" s="833"/>
      <c r="O183" s="833"/>
      <c r="P183" s="833"/>
      <c r="Q183" s="833"/>
      <c r="R183" s="833"/>
      <c r="S183" s="833"/>
      <c r="T183" s="833"/>
      <c r="U183" s="833"/>
      <c r="V183" s="833"/>
      <c r="W183" s="833"/>
      <c r="X183" s="833"/>
    </row>
    <row r="184" spans="1:36" ht="34.5" customHeight="1" x14ac:dyDescent="0.25">
      <c r="A184" s="223"/>
      <c r="B184" s="219"/>
      <c r="C184" s="374" t="s">
        <v>337</v>
      </c>
      <c r="D184" s="827" t="s">
        <v>283</v>
      </c>
      <c r="E184" s="827"/>
      <c r="F184" s="828"/>
      <c r="G184" s="830" t="s">
        <v>258</v>
      </c>
      <c r="H184" s="827"/>
      <c r="I184" s="831"/>
      <c r="J184" s="829" t="s">
        <v>296</v>
      </c>
      <c r="K184" s="827"/>
      <c r="L184" s="828"/>
      <c r="M184" s="830" t="s">
        <v>266</v>
      </c>
      <c r="N184" s="827"/>
      <c r="O184" s="831"/>
      <c r="P184" s="829" t="s">
        <v>275</v>
      </c>
      <c r="Q184" s="827"/>
      <c r="R184" s="828"/>
      <c r="S184" s="821" t="s">
        <v>297</v>
      </c>
      <c r="T184" s="822"/>
      <c r="U184" s="823"/>
      <c r="V184" s="829" t="s">
        <v>298</v>
      </c>
      <c r="W184" s="827"/>
      <c r="X184" s="827"/>
    </row>
    <row r="185" spans="1:36" ht="81" customHeight="1" x14ac:dyDescent="0.25">
      <c r="A185" s="223"/>
      <c r="B185" s="219"/>
      <c r="C185" s="275" t="s">
        <v>126</v>
      </c>
      <c r="D185" s="793" t="s">
        <v>342</v>
      </c>
      <c r="E185" s="774"/>
      <c r="F185" s="825"/>
      <c r="G185" s="775" t="s">
        <v>343</v>
      </c>
      <c r="H185" s="774"/>
      <c r="I185" s="774"/>
      <c r="J185" s="775" t="s">
        <v>367</v>
      </c>
      <c r="K185" s="774"/>
      <c r="L185" s="774"/>
      <c r="M185" s="775" t="s">
        <v>352</v>
      </c>
      <c r="N185" s="774"/>
      <c r="O185" s="774"/>
      <c r="P185" s="775" t="s">
        <v>358</v>
      </c>
      <c r="Q185" s="774"/>
      <c r="R185" s="774"/>
      <c r="S185" s="775" t="s">
        <v>368</v>
      </c>
      <c r="T185" s="774"/>
      <c r="U185" s="825"/>
      <c r="V185" s="775" t="s">
        <v>369</v>
      </c>
      <c r="W185" s="774"/>
      <c r="X185" s="826"/>
    </row>
    <row r="186" spans="1:36" ht="79.5" customHeight="1" x14ac:dyDescent="0.25">
      <c r="A186" s="211" t="s">
        <v>42</v>
      </c>
      <c r="B186" s="212" t="s">
        <v>126</v>
      </c>
      <c r="C186" s="282" t="s">
        <v>144</v>
      </c>
      <c r="D186" s="320" t="s">
        <v>161</v>
      </c>
      <c r="E186" s="320" t="s">
        <v>162</v>
      </c>
      <c r="F186" s="321" t="s">
        <v>163</v>
      </c>
      <c r="G186" s="322" t="s">
        <v>161</v>
      </c>
      <c r="H186" s="320" t="s">
        <v>162</v>
      </c>
      <c r="I186" s="323" t="s">
        <v>163</v>
      </c>
      <c r="J186" s="408" t="s">
        <v>161</v>
      </c>
      <c r="K186" s="320" t="s">
        <v>162</v>
      </c>
      <c r="L186" s="321" t="s">
        <v>163</v>
      </c>
      <c r="M186" s="322" t="s">
        <v>161</v>
      </c>
      <c r="N186" s="406" t="s">
        <v>162</v>
      </c>
      <c r="O186" s="323" t="s">
        <v>163</v>
      </c>
      <c r="P186" s="319" t="s">
        <v>161</v>
      </c>
      <c r="Q186" s="320" t="s">
        <v>162</v>
      </c>
      <c r="R186" s="409" t="s">
        <v>163</v>
      </c>
      <c r="S186" s="405" t="s">
        <v>161</v>
      </c>
      <c r="T186" s="406" t="s">
        <v>162</v>
      </c>
      <c r="U186" s="410" t="s">
        <v>163</v>
      </c>
      <c r="V186" s="319" t="s">
        <v>161</v>
      </c>
      <c r="W186" s="320" t="s">
        <v>162</v>
      </c>
      <c r="X186" s="320" t="s">
        <v>163</v>
      </c>
      <c r="Y186" s="140"/>
      <c r="Z186" s="140"/>
      <c r="AA186" s="140"/>
      <c r="AB186" s="140"/>
      <c r="AC186" s="140"/>
      <c r="AD186" s="140"/>
      <c r="AE186" s="140"/>
      <c r="AF186" s="140"/>
      <c r="AG186" s="140"/>
      <c r="AH186" s="140"/>
      <c r="AI186" s="140"/>
      <c r="AJ186" s="140"/>
    </row>
    <row r="187" spans="1:36" ht="30" x14ac:dyDescent="0.25">
      <c r="A187" s="110" t="s">
        <v>11</v>
      </c>
      <c r="B187" s="109" t="s">
        <v>57</v>
      </c>
      <c r="C187" s="109"/>
      <c r="D187" s="748"/>
      <c r="E187" s="748"/>
      <c r="F187" s="749"/>
      <c r="G187" s="747"/>
      <c r="H187" s="748"/>
      <c r="I187" s="751"/>
      <c r="J187" s="752"/>
      <c r="K187" s="748"/>
      <c r="L187" s="749"/>
      <c r="M187" s="747"/>
      <c r="N187" s="748"/>
      <c r="O187" s="751"/>
      <c r="P187" s="752"/>
      <c r="Q187" s="748"/>
      <c r="R187" s="749"/>
      <c r="S187" s="747"/>
      <c r="T187" s="748"/>
      <c r="U187" s="751"/>
      <c r="V187" s="752"/>
      <c r="W187" s="748"/>
      <c r="X187" s="748"/>
    </row>
    <row r="188" spans="1:36" ht="30" x14ac:dyDescent="0.25">
      <c r="A188" s="110">
        <v>1</v>
      </c>
      <c r="B188" s="109" t="s">
        <v>145</v>
      </c>
      <c r="C188" s="217" t="s">
        <v>146</v>
      </c>
      <c r="D188" s="190">
        <v>0</v>
      </c>
      <c r="E188" s="190">
        <v>0</v>
      </c>
      <c r="F188" s="252">
        <v>0</v>
      </c>
      <c r="G188" s="189">
        <v>0</v>
      </c>
      <c r="H188" s="190">
        <v>4410210</v>
      </c>
      <c r="I188" s="191">
        <v>0</v>
      </c>
      <c r="J188" s="261">
        <v>0</v>
      </c>
      <c r="K188" s="190">
        <v>0</v>
      </c>
      <c r="L188" s="252">
        <v>0</v>
      </c>
      <c r="M188" s="189">
        <v>1078092</v>
      </c>
      <c r="N188" s="190">
        <v>0</v>
      </c>
      <c r="O188" s="191">
        <v>0</v>
      </c>
      <c r="P188" s="261">
        <v>0</v>
      </c>
      <c r="Q188" s="190">
        <v>0</v>
      </c>
      <c r="R188" s="252">
        <v>0</v>
      </c>
      <c r="S188" s="189">
        <v>0</v>
      </c>
      <c r="T188" s="190">
        <v>0</v>
      </c>
      <c r="U188" s="191">
        <v>0</v>
      </c>
      <c r="V188" s="261">
        <v>0</v>
      </c>
      <c r="W188" s="190">
        <v>0</v>
      </c>
      <c r="X188" s="190">
        <v>0</v>
      </c>
    </row>
    <row r="189" spans="1:36" ht="30" x14ac:dyDescent="0.25">
      <c r="A189" s="110"/>
      <c r="B189" s="109" t="s">
        <v>147</v>
      </c>
      <c r="C189" s="217"/>
      <c r="D189" s="190"/>
      <c r="E189" s="190"/>
      <c r="F189" s="252"/>
      <c r="G189" s="189"/>
      <c r="H189" s="190"/>
      <c r="I189" s="191"/>
      <c r="J189" s="261"/>
      <c r="K189" s="190"/>
      <c r="L189" s="252"/>
      <c r="M189" s="189"/>
      <c r="N189" s="190"/>
      <c r="O189" s="191"/>
      <c r="P189" s="261"/>
      <c r="Q189" s="190"/>
      <c r="R189" s="252"/>
      <c r="S189" s="189"/>
      <c r="T189" s="190"/>
      <c r="U189" s="191"/>
      <c r="V189" s="261"/>
      <c r="W189" s="190"/>
      <c r="X189" s="190"/>
    </row>
    <row r="190" spans="1:36" x14ac:dyDescent="0.25">
      <c r="A190" s="110">
        <v>2</v>
      </c>
      <c r="B190" s="109" t="s">
        <v>59</v>
      </c>
      <c r="C190" s="217" t="s">
        <v>148</v>
      </c>
      <c r="D190" s="190">
        <v>0</v>
      </c>
      <c r="E190" s="190">
        <v>0</v>
      </c>
      <c r="F190" s="252">
        <v>0</v>
      </c>
      <c r="G190" s="189">
        <v>0</v>
      </c>
      <c r="H190" s="190">
        <v>0</v>
      </c>
      <c r="I190" s="191">
        <v>0</v>
      </c>
      <c r="J190" s="261">
        <v>0</v>
      </c>
      <c r="K190" s="190">
        <v>0</v>
      </c>
      <c r="L190" s="252">
        <v>0</v>
      </c>
      <c r="M190" s="189">
        <v>0</v>
      </c>
      <c r="N190" s="190">
        <v>0</v>
      </c>
      <c r="O190" s="191">
        <v>0</v>
      </c>
      <c r="P190" s="261">
        <v>0</v>
      </c>
      <c r="Q190" s="190">
        <v>0</v>
      </c>
      <c r="R190" s="252">
        <v>0</v>
      </c>
      <c r="S190" s="189">
        <v>0</v>
      </c>
      <c r="T190" s="190">
        <v>0</v>
      </c>
      <c r="U190" s="191">
        <v>0</v>
      </c>
      <c r="V190" s="261">
        <v>0</v>
      </c>
      <c r="W190" s="190">
        <v>0</v>
      </c>
      <c r="X190" s="190">
        <v>0</v>
      </c>
    </row>
    <row r="191" spans="1:36" x14ac:dyDescent="0.25">
      <c r="A191" s="110">
        <v>3</v>
      </c>
      <c r="B191" s="109" t="s">
        <v>149</v>
      </c>
      <c r="C191" s="217" t="s">
        <v>150</v>
      </c>
      <c r="D191" s="190">
        <v>0</v>
      </c>
      <c r="E191" s="190">
        <v>0</v>
      </c>
      <c r="F191" s="252">
        <v>0</v>
      </c>
      <c r="G191" s="189">
        <v>0</v>
      </c>
      <c r="H191" s="190">
        <v>0</v>
      </c>
      <c r="I191" s="191">
        <v>0</v>
      </c>
      <c r="J191" s="261">
        <v>0</v>
      </c>
      <c r="K191" s="190">
        <v>3995200.29</v>
      </c>
      <c r="L191" s="252">
        <v>0</v>
      </c>
      <c r="M191" s="189">
        <v>1526071.37</v>
      </c>
      <c r="N191" s="190">
        <v>0</v>
      </c>
      <c r="O191" s="191">
        <v>0</v>
      </c>
      <c r="P191" s="261">
        <v>0</v>
      </c>
      <c r="Q191" s="190">
        <v>1974850</v>
      </c>
      <c r="R191" s="252">
        <v>0</v>
      </c>
      <c r="S191" s="189">
        <v>7276000</v>
      </c>
      <c r="T191" s="190">
        <v>0</v>
      </c>
      <c r="U191" s="191">
        <v>0</v>
      </c>
      <c r="V191" s="261">
        <v>541000</v>
      </c>
      <c r="W191" s="190">
        <v>0</v>
      </c>
      <c r="X191" s="190">
        <v>0</v>
      </c>
    </row>
    <row r="192" spans="1:36" ht="30" x14ac:dyDescent="0.25">
      <c r="A192" s="110">
        <v>4</v>
      </c>
      <c r="B192" s="109" t="s">
        <v>151</v>
      </c>
      <c r="C192" s="217" t="s">
        <v>152</v>
      </c>
      <c r="D192" s="190">
        <v>0</v>
      </c>
      <c r="E192" s="190">
        <v>0</v>
      </c>
      <c r="F192" s="252">
        <v>0</v>
      </c>
      <c r="G192" s="189">
        <v>0</v>
      </c>
      <c r="H192" s="190">
        <v>0</v>
      </c>
      <c r="I192" s="191">
        <v>0</v>
      </c>
      <c r="J192" s="261">
        <v>0</v>
      </c>
      <c r="K192" s="190">
        <v>0</v>
      </c>
      <c r="L192" s="252">
        <v>0</v>
      </c>
      <c r="M192" s="189">
        <v>0</v>
      </c>
      <c r="N192" s="190">
        <v>0</v>
      </c>
      <c r="O192" s="191">
        <v>0</v>
      </c>
      <c r="P192" s="261">
        <v>0</v>
      </c>
      <c r="Q192" s="190">
        <v>0</v>
      </c>
      <c r="R192" s="252">
        <v>0</v>
      </c>
      <c r="S192" s="189">
        <v>0</v>
      </c>
      <c r="T192" s="190">
        <v>0</v>
      </c>
      <c r="U192" s="191">
        <v>0</v>
      </c>
      <c r="V192" s="261">
        <v>0</v>
      </c>
      <c r="W192" s="190">
        <v>0</v>
      </c>
      <c r="X192" s="190">
        <v>0</v>
      </c>
    </row>
    <row r="193" spans="1:24" x14ac:dyDescent="0.25">
      <c r="A193" s="110"/>
      <c r="B193" s="224" t="s">
        <v>63</v>
      </c>
      <c r="C193" s="221"/>
      <c r="D193" s="197">
        <f t="shared" ref="D193" si="99">SUM(D190:D192,D188)</f>
        <v>0</v>
      </c>
      <c r="E193" s="197">
        <f t="shared" ref="E193:G193" si="100">SUM(E190:E192,E188)</f>
        <v>0</v>
      </c>
      <c r="F193" s="200">
        <f t="shared" si="100"/>
        <v>0</v>
      </c>
      <c r="G193" s="196">
        <f t="shared" si="100"/>
        <v>0</v>
      </c>
      <c r="H193" s="197">
        <f t="shared" ref="H193:J193" si="101">SUM(H190:H192,H188)</f>
        <v>4410210</v>
      </c>
      <c r="I193" s="198">
        <f t="shared" si="101"/>
        <v>0</v>
      </c>
      <c r="J193" s="199">
        <f t="shared" si="101"/>
        <v>0</v>
      </c>
      <c r="K193" s="197">
        <f t="shared" ref="K193:M193" si="102">SUM(K190:K192,K188)</f>
        <v>3995200.29</v>
      </c>
      <c r="L193" s="200">
        <f t="shared" si="102"/>
        <v>0</v>
      </c>
      <c r="M193" s="196">
        <f t="shared" si="102"/>
        <v>2604163.37</v>
      </c>
      <c r="N193" s="197">
        <f t="shared" ref="N193:P193" si="103">SUM(N190:N192,N188)</f>
        <v>0</v>
      </c>
      <c r="O193" s="198">
        <f t="shared" si="103"/>
        <v>0</v>
      </c>
      <c r="P193" s="199">
        <f t="shared" si="103"/>
        <v>0</v>
      </c>
      <c r="Q193" s="197">
        <f t="shared" ref="Q193:S193" si="104">SUM(Q190:Q192,Q188)</f>
        <v>1974850</v>
      </c>
      <c r="R193" s="200">
        <f t="shared" si="104"/>
        <v>0</v>
      </c>
      <c r="S193" s="196">
        <f t="shared" si="104"/>
        <v>7276000</v>
      </c>
      <c r="T193" s="197">
        <f t="shared" ref="T193:U193" si="105">SUM(T190:T192,T188)</f>
        <v>0</v>
      </c>
      <c r="U193" s="198">
        <f t="shared" si="105"/>
        <v>0</v>
      </c>
      <c r="V193" s="199">
        <f t="shared" ref="V193:X193" si="106">SUM(V190:V192,V188)</f>
        <v>541000</v>
      </c>
      <c r="W193" s="197">
        <f t="shared" si="106"/>
        <v>0</v>
      </c>
      <c r="X193" s="197">
        <f t="shared" si="106"/>
        <v>0</v>
      </c>
    </row>
    <row r="194" spans="1:24" ht="30" x14ac:dyDescent="0.25">
      <c r="A194" s="110" t="s">
        <v>52</v>
      </c>
      <c r="B194" s="109" t="s">
        <v>64</v>
      </c>
      <c r="C194" s="217"/>
      <c r="D194" s="748"/>
      <c r="E194" s="748"/>
      <c r="F194" s="749"/>
      <c r="G194" s="747"/>
      <c r="H194" s="748"/>
      <c r="I194" s="751"/>
      <c r="J194" s="752"/>
      <c r="K194" s="748"/>
      <c r="L194" s="749"/>
      <c r="M194" s="747"/>
      <c r="N194" s="748"/>
      <c r="O194" s="751"/>
      <c r="P194" s="752"/>
      <c r="Q194" s="748"/>
      <c r="R194" s="749"/>
      <c r="S194" s="747"/>
      <c r="T194" s="748"/>
      <c r="U194" s="751"/>
      <c r="V194" s="752"/>
      <c r="W194" s="748"/>
      <c r="X194" s="748"/>
    </row>
    <row r="195" spans="1:24" ht="30" x14ac:dyDescent="0.25">
      <c r="A195" s="110">
        <v>5</v>
      </c>
      <c r="B195" s="109" t="s">
        <v>73</v>
      </c>
      <c r="C195" s="217" t="s">
        <v>153</v>
      </c>
      <c r="D195" s="190">
        <v>0</v>
      </c>
      <c r="E195" s="190">
        <v>0</v>
      </c>
      <c r="F195" s="252">
        <v>0</v>
      </c>
      <c r="G195" s="189">
        <v>0</v>
      </c>
      <c r="H195" s="190">
        <v>0</v>
      </c>
      <c r="I195" s="191">
        <v>0</v>
      </c>
      <c r="J195" s="261">
        <v>0</v>
      </c>
      <c r="K195" s="190">
        <v>0</v>
      </c>
      <c r="L195" s="252">
        <v>0</v>
      </c>
      <c r="M195" s="189">
        <v>0</v>
      </c>
      <c r="N195" s="190">
        <v>0</v>
      </c>
      <c r="O195" s="191">
        <v>0</v>
      </c>
      <c r="P195" s="261">
        <v>0</v>
      </c>
      <c r="Q195" s="190">
        <v>0</v>
      </c>
      <c r="R195" s="252">
        <v>0</v>
      </c>
      <c r="S195" s="189">
        <v>0</v>
      </c>
      <c r="T195" s="190">
        <v>0</v>
      </c>
      <c r="U195" s="191">
        <v>0</v>
      </c>
      <c r="V195" s="261">
        <v>0</v>
      </c>
      <c r="W195" s="190">
        <v>0</v>
      </c>
      <c r="X195" s="190">
        <v>0</v>
      </c>
    </row>
    <row r="196" spans="1:24" x14ac:dyDescent="0.25">
      <c r="A196" s="110">
        <v>6</v>
      </c>
      <c r="B196" s="109" t="s">
        <v>154</v>
      </c>
      <c r="C196" s="217" t="s">
        <v>155</v>
      </c>
      <c r="D196" s="190">
        <v>0</v>
      </c>
      <c r="E196" s="190">
        <v>0</v>
      </c>
      <c r="F196" s="252">
        <v>0</v>
      </c>
      <c r="G196" s="189">
        <v>0</v>
      </c>
      <c r="H196" s="190">
        <v>0</v>
      </c>
      <c r="I196" s="191">
        <v>0</v>
      </c>
      <c r="J196" s="261">
        <v>0</v>
      </c>
      <c r="K196" s="190">
        <v>0</v>
      </c>
      <c r="L196" s="252">
        <v>0</v>
      </c>
      <c r="M196" s="189">
        <v>0</v>
      </c>
      <c r="N196" s="190">
        <v>0</v>
      </c>
      <c r="O196" s="191">
        <v>0</v>
      </c>
      <c r="P196" s="261">
        <v>0</v>
      </c>
      <c r="Q196" s="190">
        <v>0</v>
      </c>
      <c r="R196" s="252">
        <v>0</v>
      </c>
      <c r="S196" s="189">
        <v>0</v>
      </c>
      <c r="T196" s="190">
        <v>0</v>
      </c>
      <c r="U196" s="191">
        <v>0</v>
      </c>
      <c r="V196" s="261">
        <v>0</v>
      </c>
      <c r="W196" s="190">
        <v>0</v>
      </c>
      <c r="X196" s="190">
        <v>0</v>
      </c>
    </row>
    <row r="197" spans="1:24" ht="30" x14ac:dyDescent="0.25">
      <c r="A197" s="110">
        <v>7</v>
      </c>
      <c r="B197" s="109" t="s">
        <v>75</v>
      </c>
      <c r="C197" s="217" t="s">
        <v>156</v>
      </c>
      <c r="D197" s="190">
        <v>0</v>
      </c>
      <c r="E197" s="190">
        <v>0</v>
      </c>
      <c r="F197" s="252">
        <v>0</v>
      </c>
      <c r="G197" s="189">
        <v>0</v>
      </c>
      <c r="H197" s="190">
        <v>0</v>
      </c>
      <c r="I197" s="191">
        <v>0</v>
      </c>
      <c r="J197" s="261">
        <v>0</v>
      </c>
      <c r="K197" s="190">
        <v>0</v>
      </c>
      <c r="L197" s="252">
        <v>0</v>
      </c>
      <c r="M197" s="189">
        <v>0</v>
      </c>
      <c r="N197" s="190">
        <v>0</v>
      </c>
      <c r="O197" s="191">
        <v>0</v>
      </c>
      <c r="P197" s="261">
        <v>0</v>
      </c>
      <c r="Q197" s="190">
        <v>0</v>
      </c>
      <c r="R197" s="252">
        <v>0</v>
      </c>
      <c r="S197" s="189">
        <v>0</v>
      </c>
      <c r="T197" s="190">
        <v>0</v>
      </c>
      <c r="U197" s="191">
        <v>0</v>
      </c>
      <c r="V197" s="261">
        <v>0</v>
      </c>
      <c r="W197" s="190">
        <v>0</v>
      </c>
      <c r="X197" s="190">
        <v>0</v>
      </c>
    </row>
    <row r="198" spans="1:24" x14ac:dyDescent="0.25">
      <c r="A198" s="110"/>
      <c r="B198" s="224" t="s">
        <v>71</v>
      </c>
      <c r="C198" s="221"/>
      <c r="D198" s="197">
        <f t="shared" ref="D198:F198" si="107">SUM(D195:D197)</f>
        <v>0</v>
      </c>
      <c r="E198" s="197">
        <f t="shared" si="107"/>
        <v>0</v>
      </c>
      <c r="F198" s="200">
        <f t="shared" si="107"/>
        <v>0</v>
      </c>
      <c r="G198" s="196">
        <f t="shared" ref="G198:I198" si="108">SUM(G195:G197)</f>
        <v>0</v>
      </c>
      <c r="H198" s="197">
        <f t="shared" si="108"/>
        <v>0</v>
      </c>
      <c r="I198" s="198">
        <f t="shared" si="108"/>
        <v>0</v>
      </c>
      <c r="J198" s="199">
        <f t="shared" ref="J198:L198" si="109">SUM(J195:J197)</f>
        <v>0</v>
      </c>
      <c r="K198" s="197">
        <f t="shared" si="109"/>
        <v>0</v>
      </c>
      <c r="L198" s="200">
        <f t="shared" si="109"/>
        <v>0</v>
      </c>
      <c r="M198" s="196">
        <f t="shared" ref="M198:O198" si="110">SUM(M195:M197)</f>
        <v>0</v>
      </c>
      <c r="N198" s="197">
        <f t="shared" si="110"/>
        <v>0</v>
      </c>
      <c r="O198" s="198">
        <f t="shared" si="110"/>
        <v>0</v>
      </c>
      <c r="P198" s="199">
        <f t="shared" ref="P198:R198" si="111">SUM(P195:P197)</f>
        <v>0</v>
      </c>
      <c r="Q198" s="197">
        <f t="shared" si="111"/>
        <v>0</v>
      </c>
      <c r="R198" s="200">
        <f t="shared" si="111"/>
        <v>0</v>
      </c>
      <c r="S198" s="196">
        <f t="shared" ref="S198:U198" si="112">SUM(S195:S197)</f>
        <v>0</v>
      </c>
      <c r="T198" s="197">
        <f t="shared" si="112"/>
        <v>0</v>
      </c>
      <c r="U198" s="198">
        <f t="shared" si="112"/>
        <v>0</v>
      </c>
      <c r="V198" s="199">
        <f t="shared" ref="V198:X198" si="113">SUM(V195:V197)</f>
        <v>0</v>
      </c>
      <c r="W198" s="197">
        <f t="shared" si="113"/>
        <v>0</v>
      </c>
      <c r="X198" s="197">
        <f t="shared" si="113"/>
        <v>0</v>
      </c>
    </row>
    <row r="199" spans="1:24" ht="30" x14ac:dyDescent="0.25">
      <c r="A199" s="110" t="s">
        <v>55</v>
      </c>
      <c r="B199" s="109" t="s">
        <v>91</v>
      </c>
      <c r="C199" s="217"/>
      <c r="D199" s="748"/>
      <c r="E199" s="748"/>
      <c r="F199" s="749"/>
      <c r="G199" s="747"/>
      <c r="H199" s="748"/>
      <c r="I199" s="751"/>
      <c r="J199" s="752"/>
      <c r="K199" s="748"/>
      <c r="L199" s="749"/>
      <c r="M199" s="747"/>
      <c r="N199" s="748"/>
      <c r="O199" s="751"/>
      <c r="P199" s="752"/>
      <c r="Q199" s="748"/>
      <c r="R199" s="749"/>
      <c r="S199" s="747"/>
      <c r="T199" s="748"/>
      <c r="U199" s="751"/>
      <c r="V199" s="752"/>
      <c r="W199" s="748"/>
      <c r="X199" s="748"/>
    </row>
    <row r="200" spans="1:24" ht="30" x14ac:dyDescent="0.25">
      <c r="A200" s="110"/>
      <c r="B200" s="109" t="s">
        <v>82</v>
      </c>
      <c r="C200" s="217"/>
      <c r="D200" s="748"/>
      <c r="E200" s="748"/>
      <c r="F200" s="749"/>
      <c r="G200" s="747"/>
      <c r="H200" s="748"/>
      <c r="I200" s="751"/>
      <c r="J200" s="752"/>
      <c r="K200" s="748"/>
      <c r="L200" s="749"/>
      <c r="M200" s="747"/>
      <c r="N200" s="748"/>
      <c r="O200" s="751"/>
      <c r="P200" s="752"/>
      <c r="Q200" s="748"/>
      <c r="R200" s="749"/>
      <c r="S200" s="747"/>
      <c r="T200" s="748"/>
      <c r="U200" s="751"/>
      <c r="V200" s="752"/>
      <c r="W200" s="748"/>
      <c r="X200" s="748"/>
    </row>
    <row r="201" spans="1:24" x14ac:dyDescent="0.25">
      <c r="A201" s="110">
        <v>8</v>
      </c>
      <c r="B201" s="109" t="s">
        <v>80</v>
      </c>
      <c r="C201" s="217" t="s">
        <v>157</v>
      </c>
      <c r="D201" s="190">
        <v>5661298</v>
      </c>
      <c r="E201" s="190">
        <v>0</v>
      </c>
      <c r="F201" s="252">
        <v>0</v>
      </c>
      <c r="G201" s="189">
        <v>0</v>
      </c>
      <c r="H201" s="190">
        <v>0</v>
      </c>
      <c r="I201" s="191">
        <v>0</v>
      </c>
      <c r="J201" s="261">
        <v>0</v>
      </c>
      <c r="K201" s="190">
        <v>0</v>
      </c>
      <c r="L201" s="252">
        <v>0</v>
      </c>
      <c r="M201" s="189">
        <v>0</v>
      </c>
      <c r="N201" s="190">
        <v>0</v>
      </c>
      <c r="O201" s="191">
        <v>0</v>
      </c>
      <c r="P201" s="261">
        <v>0</v>
      </c>
      <c r="Q201" s="190">
        <v>0</v>
      </c>
      <c r="R201" s="252">
        <v>0</v>
      </c>
      <c r="S201" s="189">
        <v>0</v>
      </c>
      <c r="T201" s="190">
        <v>0</v>
      </c>
      <c r="U201" s="191">
        <v>0</v>
      </c>
      <c r="V201" s="261">
        <v>0</v>
      </c>
      <c r="W201" s="190">
        <v>0</v>
      </c>
      <c r="X201" s="190">
        <v>0</v>
      </c>
    </row>
    <row r="202" spans="1:24" x14ac:dyDescent="0.25">
      <c r="A202" s="110">
        <v>9</v>
      </c>
      <c r="B202" s="109" t="s">
        <v>81</v>
      </c>
      <c r="C202" s="217" t="s">
        <v>157</v>
      </c>
      <c r="D202" s="190"/>
      <c r="E202" s="190"/>
      <c r="F202" s="252"/>
      <c r="G202" s="189"/>
      <c r="H202" s="190"/>
      <c r="I202" s="191"/>
      <c r="J202" s="261"/>
      <c r="K202" s="190"/>
      <c r="L202" s="252"/>
      <c r="M202" s="189"/>
      <c r="N202" s="190"/>
      <c r="O202" s="191"/>
      <c r="P202" s="261"/>
      <c r="Q202" s="190"/>
      <c r="R202" s="252"/>
      <c r="S202" s="189"/>
      <c r="T202" s="190"/>
      <c r="U202" s="191"/>
      <c r="V202" s="261"/>
      <c r="W202" s="190"/>
      <c r="X202" s="190"/>
    </row>
    <row r="203" spans="1:24" ht="30" x14ac:dyDescent="0.25">
      <c r="A203" s="110"/>
      <c r="B203" s="109" t="s">
        <v>83</v>
      </c>
      <c r="C203" s="217"/>
      <c r="D203" s="748"/>
      <c r="E203" s="748"/>
      <c r="F203" s="749"/>
      <c r="G203" s="747"/>
      <c r="H203" s="748"/>
      <c r="I203" s="751"/>
      <c r="J203" s="752"/>
      <c r="K203" s="748"/>
      <c r="L203" s="749"/>
      <c r="M203" s="747"/>
      <c r="N203" s="748"/>
      <c r="O203" s="751"/>
      <c r="P203" s="752"/>
      <c r="Q203" s="748"/>
      <c r="R203" s="749"/>
      <c r="S203" s="747"/>
      <c r="T203" s="748"/>
      <c r="U203" s="751"/>
      <c r="V203" s="752"/>
      <c r="W203" s="748"/>
      <c r="X203" s="748"/>
    </row>
    <row r="204" spans="1:24" x14ac:dyDescent="0.25">
      <c r="A204" s="110">
        <v>10</v>
      </c>
      <c r="B204" s="109" t="s">
        <v>80</v>
      </c>
      <c r="C204" s="217" t="s">
        <v>157</v>
      </c>
      <c r="D204" s="190">
        <v>0</v>
      </c>
      <c r="E204" s="190">
        <v>0</v>
      </c>
      <c r="F204" s="252">
        <v>0</v>
      </c>
      <c r="G204" s="189">
        <v>0</v>
      </c>
      <c r="H204" s="190">
        <v>0</v>
      </c>
      <c r="I204" s="191">
        <v>0</v>
      </c>
      <c r="J204" s="261">
        <v>0</v>
      </c>
      <c r="K204" s="190">
        <v>0</v>
      </c>
      <c r="L204" s="252">
        <v>0</v>
      </c>
      <c r="M204" s="189">
        <v>0</v>
      </c>
      <c r="N204" s="190">
        <v>0</v>
      </c>
      <c r="O204" s="191">
        <v>0</v>
      </c>
      <c r="P204" s="261">
        <v>0</v>
      </c>
      <c r="Q204" s="190">
        <v>0</v>
      </c>
      <c r="R204" s="252">
        <v>0</v>
      </c>
      <c r="S204" s="189">
        <v>0</v>
      </c>
      <c r="T204" s="190">
        <v>0</v>
      </c>
      <c r="U204" s="191">
        <v>0</v>
      </c>
      <c r="V204" s="261">
        <v>0</v>
      </c>
      <c r="W204" s="190">
        <v>0</v>
      </c>
      <c r="X204" s="190">
        <v>0</v>
      </c>
    </row>
    <row r="205" spans="1:24" x14ac:dyDescent="0.25">
      <c r="A205" s="110">
        <v>11</v>
      </c>
      <c r="B205" s="109" t="s">
        <v>81</v>
      </c>
      <c r="C205" s="217" t="s">
        <v>157</v>
      </c>
      <c r="D205" s="190"/>
      <c r="E205" s="190"/>
      <c r="F205" s="252"/>
      <c r="G205" s="189"/>
      <c r="H205" s="190"/>
      <c r="I205" s="191"/>
      <c r="J205" s="261"/>
      <c r="K205" s="190"/>
      <c r="L205" s="252"/>
      <c r="M205" s="189"/>
      <c r="N205" s="190"/>
      <c r="O205" s="191"/>
      <c r="P205" s="261"/>
      <c r="Q205" s="190"/>
      <c r="R205" s="252"/>
      <c r="S205" s="189"/>
      <c r="T205" s="190"/>
      <c r="U205" s="191"/>
      <c r="V205" s="261"/>
      <c r="W205" s="190"/>
      <c r="X205" s="190"/>
    </row>
    <row r="206" spans="1:24" ht="30" x14ac:dyDescent="0.25">
      <c r="A206" s="110"/>
      <c r="B206" s="109" t="s">
        <v>84</v>
      </c>
      <c r="C206" s="217"/>
      <c r="D206" s="748"/>
      <c r="E206" s="748"/>
      <c r="F206" s="749"/>
      <c r="G206" s="747"/>
      <c r="H206" s="748"/>
      <c r="I206" s="751"/>
      <c r="J206" s="752"/>
      <c r="K206" s="748"/>
      <c r="L206" s="749"/>
      <c r="M206" s="747"/>
      <c r="N206" s="748"/>
      <c r="O206" s="751"/>
      <c r="P206" s="752"/>
      <c r="Q206" s="748"/>
      <c r="R206" s="749"/>
      <c r="S206" s="747"/>
      <c r="T206" s="748"/>
      <c r="U206" s="751"/>
      <c r="V206" s="752"/>
      <c r="W206" s="748"/>
      <c r="X206" s="748"/>
    </row>
    <row r="207" spans="1:24" x14ac:dyDescent="0.25">
      <c r="A207" s="110">
        <v>12</v>
      </c>
      <c r="B207" s="109" t="s">
        <v>158</v>
      </c>
      <c r="C207" s="217" t="s">
        <v>167</v>
      </c>
      <c r="D207" s="190">
        <v>0</v>
      </c>
      <c r="E207" s="190">
        <v>0</v>
      </c>
      <c r="F207" s="252">
        <v>0</v>
      </c>
      <c r="G207" s="189">
        <v>0</v>
      </c>
      <c r="H207" s="190">
        <v>0</v>
      </c>
      <c r="I207" s="191">
        <v>0</v>
      </c>
      <c r="J207" s="261">
        <v>0</v>
      </c>
      <c r="K207" s="190">
        <v>0</v>
      </c>
      <c r="L207" s="252">
        <v>0</v>
      </c>
      <c r="M207" s="189">
        <v>0</v>
      </c>
      <c r="N207" s="190">
        <v>0</v>
      </c>
      <c r="O207" s="191">
        <v>0</v>
      </c>
      <c r="P207" s="261">
        <v>0</v>
      </c>
      <c r="Q207" s="190">
        <v>0</v>
      </c>
      <c r="R207" s="252">
        <v>0</v>
      </c>
      <c r="S207" s="189">
        <v>0</v>
      </c>
      <c r="T207" s="190">
        <v>0</v>
      </c>
      <c r="U207" s="191">
        <v>0</v>
      </c>
      <c r="V207" s="261">
        <v>0</v>
      </c>
      <c r="W207" s="190">
        <v>0</v>
      </c>
      <c r="X207" s="190">
        <v>0</v>
      </c>
    </row>
    <row r="208" spans="1:24" x14ac:dyDescent="0.25">
      <c r="A208" s="110">
        <v>13</v>
      </c>
      <c r="B208" s="109" t="s">
        <v>78</v>
      </c>
      <c r="C208" s="217" t="s">
        <v>168</v>
      </c>
      <c r="D208" s="190">
        <v>0</v>
      </c>
      <c r="E208" s="190">
        <v>0</v>
      </c>
      <c r="F208" s="252">
        <v>0</v>
      </c>
      <c r="G208" s="189">
        <v>0</v>
      </c>
      <c r="H208" s="190">
        <v>0</v>
      </c>
      <c r="I208" s="191">
        <v>0</v>
      </c>
      <c r="J208" s="261">
        <v>0</v>
      </c>
      <c r="K208" s="190">
        <v>0</v>
      </c>
      <c r="L208" s="252">
        <v>0</v>
      </c>
      <c r="M208" s="189">
        <v>0</v>
      </c>
      <c r="N208" s="190">
        <v>0</v>
      </c>
      <c r="O208" s="191">
        <v>0</v>
      </c>
      <c r="P208" s="261">
        <v>0</v>
      </c>
      <c r="Q208" s="190">
        <v>0</v>
      </c>
      <c r="R208" s="252">
        <v>0</v>
      </c>
      <c r="S208" s="189">
        <v>0</v>
      </c>
      <c r="T208" s="190">
        <v>0</v>
      </c>
      <c r="U208" s="191">
        <v>0</v>
      </c>
      <c r="V208" s="261">
        <v>0</v>
      </c>
      <c r="W208" s="190">
        <v>0</v>
      </c>
      <c r="X208" s="190">
        <v>0</v>
      </c>
    </row>
    <row r="209" spans="1:31" ht="30" x14ac:dyDescent="0.25">
      <c r="A209" s="110">
        <v>14</v>
      </c>
      <c r="B209" s="109" t="s">
        <v>159</v>
      </c>
      <c r="C209" s="225" t="s">
        <v>169</v>
      </c>
      <c r="D209" s="190">
        <v>0</v>
      </c>
      <c r="E209" s="190">
        <v>0</v>
      </c>
      <c r="F209" s="252">
        <v>0</v>
      </c>
      <c r="G209" s="189">
        <v>0</v>
      </c>
      <c r="H209" s="190">
        <v>0</v>
      </c>
      <c r="I209" s="191">
        <v>0</v>
      </c>
      <c r="J209" s="261">
        <v>0</v>
      </c>
      <c r="K209" s="190">
        <v>0</v>
      </c>
      <c r="L209" s="252">
        <v>0</v>
      </c>
      <c r="M209" s="189">
        <v>0</v>
      </c>
      <c r="N209" s="190">
        <v>0</v>
      </c>
      <c r="O209" s="191">
        <v>0</v>
      </c>
      <c r="P209" s="261">
        <v>0</v>
      </c>
      <c r="Q209" s="190">
        <v>0</v>
      </c>
      <c r="R209" s="252">
        <v>0</v>
      </c>
      <c r="S209" s="189">
        <v>0</v>
      </c>
      <c r="T209" s="190">
        <v>0</v>
      </c>
      <c r="U209" s="191">
        <v>0</v>
      </c>
      <c r="V209" s="261">
        <v>0</v>
      </c>
      <c r="W209" s="190">
        <v>0</v>
      </c>
      <c r="X209" s="190">
        <v>0</v>
      </c>
    </row>
    <row r="210" spans="1:31" x14ac:dyDescent="0.25">
      <c r="A210" s="110"/>
      <c r="B210" s="224" t="s">
        <v>51</v>
      </c>
      <c r="C210" s="224"/>
      <c r="D210" s="197">
        <f>SUM(D207:D209,D201,D202,D204,D205)</f>
        <v>5661298</v>
      </c>
      <c r="E210" s="197">
        <f>SUM(E207:E209,E205,E204,E202,E201)</f>
        <v>0</v>
      </c>
      <c r="F210" s="257">
        <f>SUM(F207:F209,F205,F204,F202,F201)</f>
        <v>0</v>
      </c>
      <c r="G210" s="196">
        <f>SUM(G207:G209,G201,G202,G204,G205)</f>
        <v>0</v>
      </c>
      <c r="H210" s="197">
        <f>SUM(H207:H209,H205,H204,H202,H201)</f>
        <v>0</v>
      </c>
      <c r="I210" s="203">
        <f>SUM(I207:I209,I205,I204,I202,I201)</f>
        <v>0</v>
      </c>
      <c r="J210" s="199">
        <f>SUM(J207:J209,J201,J202,J204,J205)</f>
        <v>0</v>
      </c>
      <c r="K210" s="197">
        <f>SUM(K207:K209,K205,K204,K202,K201)</f>
        <v>0</v>
      </c>
      <c r="L210" s="257">
        <f>SUM(L207:L209,L205,L204,L202,L201)</f>
        <v>0</v>
      </c>
      <c r="M210" s="196">
        <f>SUM(M207:M209,M201,M202,M204,M205)</f>
        <v>0</v>
      </c>
      <c r="N210" s="197">
        <f>SUM(N207:N209,N205,N204,N202,N201)</f>
        <v>0</v>
      </c>
      <c r="O210" s="203">
        <f>SUM(O207:O209,O205,O204,O202,O201)</f>
        <v>0</v>
      </c>
      <c r="P210" s="199">
        <f>SUM(P207:P209,P201,P202,P204,P205)</f>
        <v>0</v>
      </c>
      <c r="Q210" s="197">
        <f>SUM(Q207:Q209,Q205,Q204,Q202,Q201)</f>
        <v>0</v>
      </c>
      <c r="R210" s="257">
        <f>SUM(R207:R209,R205,R204,R202,R201)</f>
        <v>0</v>
      </c>
      <c r="S210" s="196">
        <f>SUM(S207:S209,S201,S202,S204,S205)</f>
        <v>0</v>
      </c>
      <c r="T210" s="197">
        <f>SUM(T207:T209,T205,T204,T202,T201)</f>
        <v>0</v>
      </c>
      <c r="U210" s="203">
        <f>SUM(U207:U209,U205,U204,U202,U201)</f>
        <v>0</v>
      </c>
      <c r="V210" s="199">
        <f>SUM(V207:V209,V201,V202,V204,V205)</f>
        <v>0</v>
      </c>
      <c r="W210" s="197">
        <f>SUM(W207:W209,W205,W204,W202,W201)</f>
        <v>0</v>
      </c>
      <c r="X210" s="202">
        <f>SUM(X207:X209,X205,X204,X202,X201)</f>
        <v>0</v>
      </c>
    </row>
    <row r="211" spans="1:31" ht="30" thickBot="1" x14ac:dyDescent="0.3">
      <c r="A211" s="110"/>
      <c r="B211" s="224" t="s">
        <v>104</v>
      </c>
      <c r="C211" s="224"/>
      <c r="D211" s="346">
        <f>SUM(D210,D198,D193)</f>
        <v>5661298</v>
      </c>
      <c r="E211" s="346">
        <f>SUM(E210,E198,E193)</f>
        <v>0</v>
      </c>
      <c r="F211" s="360">
        <f>SUM(F193,F198,F210)</f>
        <v>0</v>
      </c>
      <c r="G211" s="347">
        <f>SUM(G210,G198,G193)</f>
        <v>0</v>
      </c>
      <c r="H211" s="346">
        <f>SUM(H210,H198,H193)</f>
        <v>4410210</v>
      </c>
      <c r="I211" s="361">
        <f>SUM(I193,I198,I210)</f>
        <v>0</v>
      </c>
      <c r="J211" s="199">
        <f>SUM(J210,J198,J193)</f>
        <v>0</v>
      </c>
      <c r="K211" s="197">
        <f>SUM(K210,K198,K193)</f>
        <v>3995200.29</v>
      </c>
      <c r="L211" s="257">
        <f>SUM(L193,L198,L210)</f>
        <v>0</v>
      </c>
      <c r="M211" s="196">
        <f>SUM(M210,M198,M193)</f>
        <v>2604163.37</v>
      </c>
      <c r="N211" s="197">
        <f>SUM(N210,N198,N193)</f>
        <v>0</v>
      </c>
      <c r="O211" s="203">
        <f>SUM(O193,O198,O210)</f>
        <v>0</v>
      </c>
      <c r="P211" s="199">
        <f>SUM(P210,P198,P193)</f>
        <v>0</v>
      </c>
      <c r="Q211" s="197">
        <f>SUM(Q210,Q198,Q193)</f>
        <v>1974850</v>
      </c>
      <c r="R211" s="257">
        <f>SUM(R193,R198,R210)</f>
        <v>0</v>
      </c>
      <c r="S211" s="196">
        <f>SUM(S210,S198,S193)</f>
        <v>7276000</v>
      </c>
      <c r="T211" s="197">
        <f>SUM(T210,T198,T193)</f>
        <v>0</v>
      </c>
      <c r="U211" s="203">
        <f>SUM(U193,U198,U210)</f>
        <v>0</v>
      </c>
      <c r="V211" s="199">
        <f>SUM(V210,V198,V193)</f>
        <v>541000</v>
      </c>
      <c r="W211" s="197">
        <f>SUM(W210,W198,W193)</f>
        <v>0</v>
      </c>
      <c r="X211" s="202">
        <f>SUM(X193,X198,X210)</f>
        <v>0</v>
      </c>
    </row>
    <row r="212" spans="1:31" ht="15.75" thickBot="1" x14ac:dyDescent="0.3">
      <c r="A212" s="110"/>
      <c r="B212" s="224"/>
      <c r="C212" s="224"/>
      <c r="D212" s="842" t="s">
        <v>92</v>
      </c>
      <c r="E212" s="843"/>
      <c r="F212" s="843"/>
      <c r="G212" s="843"/>
      <c r="H212" s="843"/>
      <c r="I212" s="844"/>
      <c r="J212" s="820" t="s">
        <v>88</v>
      </c>
      <c r="K212" s="820"/>
      <c r="L212" s="820"/>
      <c r="M212" s="820"/>
      <c r="N212" s="820"/>
      <c r="O212" s="820"/>
      <c r="P212" s="820"/>
      <c r="Q212" s="820"/>
      <c r="R212" s="820"/>
      <c r="S212" s="820"/>
      <c r="T212" s="820"/>
      <c r="U212" s="820"/>
      <c r="V212" s="341"/>
      <c r="W212" s="341"/>
      <c r="X212" s="344"/>
    </row>
    <row r="213" spans="1:31" ht="36.75" customHeight="1" thickBot="1" x14ac:dyDescent="0.3">
      <c r="A213" s="223"/>
      <c r="B213" s="219"/>
      <c r="C213" s="374" t="s">
        <v>337</v>
      </c>
      <c r="D213" s="782" t="s">
        <v>280</v>
      </c>
      <c r="E213" s="780"/>
      <c r="F213" s="781"/>
      <c r="G213" s="785" t="s">
        <v>281</v>
      </c>
      <c r="H213" s="786"/>
      <c r="I213" s="787"/>
      <c r="J213" s="786" t="s">
        <v>252</v>
      </c>
      <c r="K213" s="786"/>
      <c r="L213" s="806"/>
      <c r="M213" s="815" t="s">
        <v>334</v>
      </c>
      <c r="N213" s="786"/>
      <c r="O213" s="816"/>
      <c r="P213" s="805" t="s">
        <v>283</v>
      </c>
      <c r="Q213" s="786"/>
      <c r="R213" s="806"/>
      <c r="S213" s="785" t="s">
        <v>281</v>
      </c>
      <c r="T213" s="786"/>
      <c r="U213" s="787"/>
      <c r="V213" s="46"/>
      <c r="W213" s="248"/>
      <c r="X213" s="46"/>
    </row>
    <row r="214" spans="1:31" ht="60.75" customHeight="1" thickBot="1" x14ac:dyDescent="0.3">
      <c r="A214" s="223"/>
      <c r="B214" s="219"/>
      <c r="C214" s="275" t="s">
        <v>126</v>
      </c>
      <c r="D214" s="775" t="s">
        <v>370</v>
      </c>
      <c r="E214" s="774"/>
      <c r="F214" s="776"/>
      <c r="G214" s="777"/>
      <c r="H214" s="778"/>
      <c r="I214" s="779"/>
      <c r="J214" s="797" t="s">
        <v>345</v>
      </c>
      <c r="K214" s="795"/>
      <c r="L214" s="795"/>
      <c r="M214" s="797" t="s">
        <v>363</v>
      </c>
      <c r="N214" s="795"/>
      <c r="O214" s="795"/>
      <c r="P214" s="797" t="s">
        <v>342</v>
      </c>
      <c r="Q214" s="795"/>
      <c r="R214" s="795"/>
      <c r="S214" s="777"/>
      <c r="T214" s="778"/>
      <c r="U214" s="779"/>
      <c r="V214" s="46"/>
      <c r="W214" s="248"/>
      <c r="X214" s="46"/>
    </row>
    <row r="215" spans="1:31" ht="80.25" customHeight="1" x14ac:dyDescent="0.25">
      <c r="A215" s="211" t="s">
        <v>42</v>
      </c>
      <c r="B215" s="212" t="s">
        <v>126</v>
      </c>
      <c r="C215" s="282" t="s">
        <v>144</v>
      </c>
      <c r="D215" s="405" t="s">
        <v>161</v>
      </c>
      <c r="E215" s="320" t="s">
        <v>162</v>
      </c>
      <c r="F215" s="321" t="s">
        <v>163</v>
      </c>
      <c r="G215" s="329" t="s">
        <v>161</v>
      </c>
      <c r="H215" s="356" t="s">
        <v>162</v>
      </c>
      <c r="I215" s="330" t="s">
        <v>163</v>
      </c>
      <c r="J215" s="325" t="s">
        <v>161</v>
      </c>
      <c r="K215" s="325" t="s">
        <v>162</v>
      </c>
      <c r="L215" s="328" t="s">
        <v>163</v>
      </c>
      <c r="M215" s="355" t="s">
        <v>161</v>
      </c>
      <c r="N215" s="325" t="s">
        <v>162</v>
      </c>
      <c r="O215" s="326" t="s">
        <v>163</v>
      </c>
      <c r="P215" s="327" t="s">
        <v>161</v>
      </c>
      <c r="Q215" s="356" t="s">
        <v>162</v>
      </c>
      <c r="R215" s="328" t="s">
        <v>163</v>
      </c>
      <c r="S215" s="329" t="s">
        <v>161</v>
      </c>
      <c r="T215" s="325" t="s">
        <v>162</v>
      </c>
      <c r="U215" s="404" t="s">
        <v>163</v>
      </c>
      <c r="V215" s="411"/>
      <c r="W215" s="412"/>
      <c r="X215" s="411"/>
      <c r="Y215" s="140"/>
      <c r="Z215" s="140"/>
      <c r="AA215" s="140"/>
      <c r="AB215" s="140"/>
      <c r="AC215" s="140"/>
      <c r="AD215" s="140"/>
      <c r="AE215" s="140"/>
    </row>
    <row r="216" spans="1:31" ht="30" x14ac:dyDescent="0.25">
      <c r="A216" s="110" t="s">
        <v>11</v>
      </c>
      <c r="B216" s="109" t="s">
        <v>57</v>
      </c>
      <c r="C216" s="109"/>
      <c r="D216" s="747"/>
      <c r="E216" s="748"/>
      <c r="F216" s="749"/>
      <c r="G216" s="788"/>
      <c r="H216" s="748"/>
      <c r="I216" s="789"/>
      <c r="J216" s="748"/>
      <c r="K216" s="748"/>
      <c r="L216" s="749"/>
      <c r="M216" s="747"/>
      <c r="N216" s="748"/>
      <c r="O216" s="751"/>
      <c r="P216" s="752"/>
      <c r="Q216" s="748"/>
      <c r="R216" s="749"/>
      <c r="S216" s="788"/>
      <c r="T216" s="748"/>
      <c r="U216" s="789"/>
      <c r="V216" s="46"/>
      <c r="W216" s="248"/>
      <c r="X216" s="46"/>
    </row>
    <row r="217" spans="1:31" ht="30" x14ac:dyDescent="0.25">
      <c r="A217" s="110">
        <v>1</v>
      </c>
      <c r="B217" s="109" t="s">
        <v>145</v>
      </c>
      <c r="C217" s="217" t="s">
        <v>146</v>
      </c>
      <c r="D217" s="189">
        <v>0</v>
      </c>
      <c r="E217" s="190">
        <v>0</v>
      </c>
      <c r="F217" s="252">
        <v>0</v>
      </c>
      <c r="G217" s="291">
        <f t="shared" ref="G217:I221" si="114">D188+J188+M188+P188+S188+V188+D217+G188</f>
        <v>1078092</v>
      </c>
      <c r="H217" s="194">
        <f t="shared" si="114"/>
        <v>4410210</v>
      </c>
      <c r="I217" s="292">
        <f t="shared" si="114"/>
        <v>0</v>
      </c>
      <c r="J217" s="190">
        <v>0</v>
      </c>
      <c r="K217" s="190">
        <v>0</v>
      </c>
      <c r="L217" s="252">
        <v>5000000</v>
      </c>
      <c r="M217" s="189">
        <v>0</v>
      </c>
      <c r="N217" s="190">
        <v>0</v>
      </c>
      <c r="O217" s="191">
        <v>0</v>
      </c>
      <c r="P217" s="261">
        <v>0</v>
      </c>
      <c r="Q217" s="190">
        <v>0</v>
      </c>
      <c r="R217" s="252">
        <v>0</v>
      </c>
      <c r="S217" s="291">
        <f>SUM(J217,M217,P217)</f>
        <v>0</v>
      </c>
      <c r="T217" s="194">
        <f t="shared" ref="T217:T219" si="115">SUM(K217,N217,Q217)</f>
        <v>0</v>
      </c>
      <c r="U217" s="292">
        <f t="shared" ref="U217:U219" si="116">SUM(L217,O217,R217)</f>
        <v>5000000</v>
      </c>
      <c r="V217" s="46"/>
      <c r="W217" s="248"/>
      <c r="X217" s="46"/>
    </row>
    <row r="218" spans="1:31" ht="30" x14ac:dyDescent="0.25">
      <c r="A218" s="110"/>
      <c r="B218" s="109" t="s">
        <v>147</v>
      </c>
      <c r="C218" s="217"/>
      <c r="D218" s="189"/>
      <c r="E218" s="190"/>
      <c r="F218" s="252"/>
      <c r="G218" s="291">
        <f t="shared" si="114"/>
        <v>0</v>
      </c>
      <c r="H218" s="194">
        <f t="shared" si="114"/>
        <v>0</v>
      </c>
      <c r="I218" s="292">
        <f t="shared" si="114"/>
        <v>0</v>
      </c>
      <c r="J218" s="190"/>
      <c r="K218" s="190"/>
      <c r="L218" s="252"/>
      <c r="M218" s="189"/>
      <c r="N218" s="190"/>
      <c r="O218" s="191"/>
      <c r="P218" s="261"/>
      <c r="Q218" s="190"/>
      <c r="R218" s="252"/>
      <c r="S218" s="291">
        <f>SUM(J218,M218,P218)</f>
        <v>0</v>
      </c>
      <c r="T218" s="194">
        <f t="shared" ref="T218" si="117">SUM(K218,N218,Q218)</f>
        <v>0</v>
      </c>
      <c r="U218" s="292">
        <f t="shared" ref="U218" si="118">SUM(L218,O218,R218)</f>
        <v>0</v>
      </c>
      <c r="V218" s="46"/>
      <c r="W218" s="248"/>
      <c r="X218" s="46"/>
    </row>
    <row r="219" spans="1:31" x14ac:dyDescent="0.25">
      <c r="A219" s="110">
        <v>2</v>
      </c>
      <c r="B219" s="109" t="s">
        <v>59</v>
      </c>
      <c r="C219" s="217" t="s">
        <v>148</v>
      </c>
      <c r="D219" s="189">
        <v>0</v>
      </c>
      <c r="E219" s="190">
        <v>0</v>
      </c>
      <c r="F219" s="252">
        <v>0</v>
      </c>
      <c r="G219" s="291">
        <f t="shared" si="114"/>
        <v>0</v>
      </c>
      <c r="H219" s="194">
        <f t="shared" si="114"/>
        <v>0</v>
      </c>
      <c r="I219" s="292">
        <f t="shared" si="114"/>
        <v>0</v>
      </c>
      <c r="J219" s="190">
        <v>0</v>
      </c>
      <c r="K219" s="190">
        <v>0</v>
      </c>
      <c r="L219" s="252">
        <v>0</v>
      </c>
      <c r="M219" s="189">
        <v>0</v>
      </c>
      <c r="N219" s="190">
        <v>0</v>
      </c>
      <c r="O219" s="191">
        <v>0</v>
      </c>
      <c r="P219" s="261">
        <v>0</v>
      </c>
      <c r="Q219" s="190">
        <v>0</v>
      </c>
      <c r="R219" s="252">
        <v>0</v>
      </c>
      <c r="S219" s="291">
        <f t="shared" ref="S219" si="119">SUM(J219,M219,P219)</f>
        <v>0</v>
      </c>
      <c r="T219" s="194">
        <f t="shared" si="115"/>
        <v>0</v>
      </c>
      <c r="U219" s="292">
        <f t="shared" si="116"/>
        <v>0</v>
      </c>
      <c r="V219" s="46"/>
      <c r="W219" s="248"/>
      <c r="X219" s="46"/>
    </row>
    <row r="220" spans="1:31" x14ac:dyDescent="0.25">
      <c r="A220" s="110">
        <v>3</v>
      </c>
      <c r="B220" s="109" t="s">
        <v>149</v>
      </c>
      <c r="C220" s="217" t="s">
        <v>150</v>
      </c>
      <c r="D220" s="189">
        <v>0</v>
      </c>
      <c r="E220" s="190">
        <v>11977763.75</v>
      </c>
      <c r="F220" s="252">
        <v>0</v>
      </c>
      <c r="G220" s="291">
        <f t="shared" si="114"/>
        <v>9343071.370000001</v>
      </c>
      <c r="H220" s="194">
        <f t="shared" si="114"/>
        <v>17947814.039999999</v>
      </c>
      <c r="I220" s="292">
        <f t="shared" si="114"/>
        <v>0</v>
      </c>
      <c r="J220" s="190">
        <v>0</v>
      </c>
      <c r="K220" s="190">
        <v>0</v>
      </c>
      <c r="L220" s="252">
        <v>674000</v>
      </c>
      <c r="M220" s="189">
        <v>0</v>
      </c>
      <c r="N220" s="190">
        <v>0</v>
      </c>
      <c r="O220" s="191">
        <v>203200</v>
      </c>
      <c r="P220" s="261">
        <v>0</v>
      </c>
      <c r="Q220" s="190">
        <v>0</v>
      </c>
      <c r="R220" s="252">
        <v>0</v>
      </c>
      <c r="S220" s="291">
        <f>SUM(J220,M220,P220)</f>
        <v>0</v>
      </c>
      <c r="T220" s="194">
        <f t="shared" ref="T220:T222" si="120">SUM(K220,N220,Q220)</f>
        <v>0</v>
      </c>
      <c r="U220" s="292">
        <f t="shared" ref="U220:U222" si="121">SUM(L220,O220,R220)</f>
        <v>877200</v>
      </c>
      <c r="V220" s="46"/>
      <c r="W220" s="248"/>
      <c r="X220" s="46"/>
    </row>
    <row r="221" spans="1:31" ht="30" x14ac:dyDescent="0.25">
      <c r="A221" s="110">
        <v>4</v>
      </c>
      <c r="B221" s="109" t="s">
        <v>151</v>
      </c>
      <c r="C221" s="217" t="s">
        <v>152</v>
      </c>
      <c r="D221" s="189">
        <v>0</v>
      </c>
      <c r="E221" s="190">
        <v>0</v>
      </c>
      <c r="F221" s="252">
        <v>0</v>
      </c>
      <c r="G221" s="291">
        <f t="shared" si="114"/>
        <v>0</v>
      </c>
      <c r="H221" s="194">
        <f t="shared" si="114"/>
        <v>0</v>
      </c>
      <c r="I221" s="292">
        <f t="shared" si="114"/>
        <v>0</v>
      </c>
      <c r="J221" s="190">
        <v>0</v>
      </c>
      <c r="K221" s="190">
        <v>0</v>
      </c>
      <c r="L221" s="252">
        <v>0</v>
      </c>
      <c r="M221" s="189">
        <v>0</v>
      </c>
      <c r="N221" s="190">
        <v>0</v>
      </c>
      <c r="O221" s="191">
        <v>0</v>
      </c>
      <c r="P221" s="261">
        <v>0</v>
      </c>
      <c r="Q221" s="190">
        <v>0</v>
      </c>
      <c r="R221" s="252">
        <v>0</v>
      </c>
      <c r="S221" s="291">
        <f>SUM(J221,M221,P221)</f>
        <v>0</v>
      </c>
      <c r="T221" s="194">
        <f t="shared" si="120"/>
        <v>0</v>
      </c>
      <c r="U221" s="292">
        <f t="shared" si="121"/>
        <v>0</v>
      </c>
      <c r="V221" s="46"/>
      <c r="W221" s="248"/>
      <c r="X221" s="46"/>
    </row>
    <row r="222" spans="1:31" x14ac:dyDescent="0.25">
      <c r="A222" s="110"/>
      <c r="B222" s="224" t="s">
        <v>63</v>
      </c>
      <c r="C222" s="221"/>
      <c r="D222" s="196">
        <f t="shared" ref="D222:F222" si="122">SUM(D219:D221,D217)</f>
        <v>0</v>
      </c>
      <c r="E222" s="197">
        <f t="shared" si="122"/>
        <v>11977763.75</v>
      </c>
      <c r="F222" s="200">
        <f t="shared" si="122"/>
        <v>0</v>
      </c>
      <c r="G222" s="293">
        <f t="shared" ref="G222:I222" si="123">SUM(G219:G221,G217)</f>
        <v>10421163.370000001</v>
      </c>
      <c r="H222" s="197">
        <f t="shared" si="123"/>
        <v>22358024.039999999</v>
      </c>
      <c r="I222" s="294">
        <f t="shared" si="123"/>
        <v>0</v>
      </c>
      <c r="J222" s="197">
        <f>SUM(J219:J221,J217)</f>
        <v>0</v>
      </c>
      <c r="K222" s="197">
        <f t="shared" ref="K222:L222" si="124">SUM(K219:K221,K217)</f>
        <v>0</v>
      </c>
      <c r="L222" s="200">
        <f t="shared" si="124"/>
        <v>5674000</v>
      </c>
      <c r="M222" s="196">
        <f>SUM(M219:M221,M217)</f>
        <v>0</v>
      </c>
      <c r="N222" s="197">
        <f t="shared" ref="N222:O222" si="125">SUM(N219:N221,N217)</f>
        <v>0</v>
      </c>
      <c r="O222" s="198">
        <f t="shared" si="125"/>
        <v>203200</v>
      </c>
      <c r="P222" s="199">
        <f>SUM(P219:P221,P217)</f>
        <v>0</v>
      </c>
      <c r="Q222" s="197">
        <f t="shared" ref="Q222:R222" si="126">SUM(Q219:Q221,Q217)</f>
        <v>0</v>
      </c>
      <c r="R222" s="200">
        <f t="shared" si="126"/>
        <v>0</v>
      </c>
      <c r="S222" s="291">
        <f>SUM(J222,M222,P222)</f>
        <v>0</v>
      </c>
      <c r="T222" s="194">
        <f t="shared" si="120"/>
        <v>0</v>
      </c>
      <c r="U222" s="292">
        <f t="shared" si="121"/>
        <v>5877200</v>
      </c>
      <c r="V222" s="46"/>
      <c r="W222" s="248"/>
      <c r="X222" s="46"/>
    </row>
    <row r="223" spans="1:31" ht="30" x14ac:dyDescent="0.25">
      <c r="A223" s="110" t="s">
        <v>52</v>
      </c>
      <c r="B223" s="109" t="s">
        <v>64</v>
      </c>
      <c r="C223" s="217"/>
      <c r="D223" s="747"/>
      <c r="E223" s="748"/>
      <c r="F223" s="749"/>
      <c r="G223" s="788"/>
      <c r="H223" s="748"/>
      <c r="I223" s="789"/>
      <c r="J223" s="749"/>
      <c r="K223" s="754"/>
      <c r="L223" s="754"/>
      <c r="M223" s="753"/>
      <c r="N223" s="754"/>
      <c r="O223" s="755"/>
      <c r="P223" s="754"/>
      <c r="Q223" s="754"/>
      <c r="R223" s="754"/>
      <c r="S223" s="788"/>
      <c r="T223" s="748"/>
      <c r="U223" s="789"/>
      <c r="V223" s="46"/>
      <c r="W223" s="248"/>
      <c r="X223" s="46"/>
    </row>
    <row r="224" spans="1:31" ht="30" x14ac:dyDescent="0.25">
      <c r="A224" s="110">
        <v>5</v>
      </c>
      <c r="B224" s="109" t="s">
        <v>73</v>
      </c>
      <c r="C224" s="217" t="s">
        <v>153</v>
      </c>
      <c r="D224" s="189">
        <v>0</v>
      </c>
      <c r="E224" s="190">
        <v>0</v>
      </c>
      <c r="F224" s="252">
        <v>0</v>
      </c>
      <c r="G224" s="291">
        <f t="shared" ref="G224:I226" si="127">D195+J195+M195+P195+S195+V195+D224</f>
        <v>0</v>
      </c>
      <c r="H224" s="194">
        <f t="shared" si="127"/>
        <v>0</v>
      </c>
      <c r="I224" s="292">
        <f t="shared" si="127"/>
        <v>0</v>
      </c>
      <c r="J224" s="190">
        <v>0</v>
      </c>
      <c r="K224" s="190">
        <v>0</v>
      </c>
      <c r="L224" s="252">
        <v>0</v>
      </c>
      <c r="M224" s="189">
        <v>0</v>
      </c>
      <c r="N224" s="190">
        <v>0</v>
      </c>
      <c r="O224" s="191">
        <v>0</v>
      </c>
      <c r="P224" s="261">
        <v>0</v>
      </c>
      <c r="Q224" s="190">
        <v>0</v>
      </c>
      <c r="R224" s="252">
        <v>0</v>
      </c>
      <c r="S224" s="291">
        <f>SUM(J224,M224,P224)</f>
        <v>0</v>
      </c>
      <c r="T224" s="194">
        <f t="shared" ref="T224:T227" si="128">SUM(K224,N224,Q224)</f>
        <v>0</v>
      </c>
      <c r="U224" s="292">
        <f t="shared" ref="U224:U227" si="129">SUM(L224,O224,R224)</f>
        <v>0</v>
      </c>
      <c r="V224" s="46"/>
      <c r="W224" s="248"/>
      <c r="X224" s="46"/>
    </row>
    <row r="225" spans="1:24" x14ac:dyDescent="0.25">
      <c r="A225" s="110">
        <v>6</v>
      </c>
      <c r="B225" s="109" t="s">
        <v>154</v>
      </c>
      <c r="C225" s="217" t="s">
        <v>155</v>
      </c>
      <c r="D225" s="189">
        <v>0</v>
      </c>
      <c r="E225" s="190">
        <v>0</v>
      </c>
      <c r="F225" s="252">
        <v>0</v>
      </c>
      <c r="G225" s="291">
        <f t="shared" si="127"/>
        <v>0</v>
      </c>
      <c r="H225" s="194">
        <f t="shared" si="127"/>
        <v>0</v>
      </c>
      <c r="I225" s="292">
        <f t="shared" si="127"/>
        <v>0</v>
      </c>
      <c r="J225" s="190">
        <v>0</v>
      </c>
      <c r="K225" s="190">
        <v>0</v>
      </c>
      <c r="L225" s="252">
        <v>0</v>
      </c>
      <c r="M225" s="189">
        <v>0</v>
      </c>
      <c r="N225" s="190">
        <v>0</v>
      </c>
      <c r="O225" s="191">
        <v>0</v>
      </c>
      <c r="P225" s="261">
        <v>0</v>
      </c>
      <c r="Q225" s="190">
        <v>0</v>
      </c>
      <c r="R225" s="252">
        <v>0</v>
      </c>
      <c r="S225" s="291">
        <f>SUM(J225,M225,P225)</f>
        <v>0</v>
      </c>
      <c r="T225" s="194">
        <f t="shared" si="128"/>
        <v>0</v>
      </c>
      <c r="U225" s="292">
        <f t="shared" si="129"/>
        <v>0</v>
      </c>
      <c r="V225" s="46"/>
      <c r="W225" s="248"/>
      <c r="X225" s="46"/>
    </row>
    <row r="226" spans="1:24" ht="30" x14ac:dyDescent="0.25">
      <c r="A226" s="110">
        <v>7</v>
      </c>
      <c r="B226" s="109" t="s">
        <v>75</v>
      </c>
      <c r="C226" s="217" t="s">
        <v>156</v>
      </c>
      <c r="D226" s="189">
        <v>0</v>
      </c>
      <c r="E226" s="190">
        <v>0</v>
      </c>
      <c r="F226" s="252">
        <v>0</v>
      </c>
      <c r="G226" s="291">
        <f t="shared" si="127"/>
        <v>0</v>
      </c>
      <c r="H226" s="194">
        <f t="shared" si="127"/>
        <v>0</v>
      </c>
      <c r="I226" s="292">
        <f t="shared" si="127"/>
        <v>0</v>
      </c>
      <c r="J226" s="190">
        <v>0</v>
      </c>
      <c r="K226" s="190">
        <v>0</v>
      </c>
      <c r="L226" s="252">
        <v>0</v>
      </c>
      <c r="M226" s="189">
        <v>0</v>
      </c>
      <c r="N226" s="190">
        <v>0</v>
      </c>
      <c r="O226" s="191">
        <v>0</v>
      </c>
      <c r="P226" s="261">
        <v>0</v>
      </c>
      <c r="Q226" s="190">
        <v>0</v>
      </c>
      <c r="R226" s="252">
        <v>0</v>
      </c>
      <c r="S226" s="291">
        <f>SUM(J226,M226,P226)</f>
        <v>0</v>
      </c>
      <c r="T226" s="194">
        <f t="shared" si="128"/>
        <v>0</v>
      </c>
      <c r="U226" s="292">
        <f t="shared" si="129"/>
        <v>0</v>
      </c>
      <c r="V226" s="46"/>
      <c r="W226" s="248"/>
      <c r="X226" s="46"/>
    </row>
    <row r="227" spans="1:24" x14ac:dyDescent="0.25">
      <c r="A227" s="110"/>
      <c r="B227" s="224" t="s">
        <v>71</v>
      </c>
      <c r="C227" s="221"/>
      <c r="D227" s="196">
        <f t="shared" ref="D227:F227" si="130">SUM(D224:D226)</f>
        <v>0</v>
      </c>
      <c r="E227" s="197">
        <f t="shared" si="130"/>
        <v>0</v>
      </c>
      <c r="F227" s="200">
        <f t="shared" si="130"/>
        <v>0</v>
      </c>
      <c r="G227" s="293">
        <f t="shared" ref="G227:I227" si="131">SUM(G224:G226)</f>
        <v>0</v>
      </c>
      <c r="H227" s="197">
        <f t="shared" si="131"/>
        <v>0</v>
      </c>
      <c r="I227" s="294">
        <f t="shared" si="131"/>
        <v>0</v>
      </c>
      <c r="J227" s="197">
        <f t="shared" ref="J227:L227" si="132">SUM(J224:J226)</f>
        <v>0</v>
      </c>
      <c r="K227" s="197">
        <f t="shared" si="132"/>
        <v>0</v>
      </c>
      <c r="L227" s="200">
        <f t="shared" si="132"/>
        <v>0</v>
      </c>
      <c r="M227" s="196">
        <f t="shared" ref="M227:O227" si="133">SUM(M224:M226)</f>
        <v>0</v>
      </c>
      <c r="N227" s="197">
        <f t="shared" si="133"/>
        <v>0</v>
      </c>
      <c r="O227" s="198">
        <f t="shared" si="133"/>
        <v>0</v>
      </c>
      <c r="P227" s="199">
        <f t="shared" ref="P227:R227" si="134">SUM(P224:P226)</f>
        <v>0</v>
      </c>
      <c r="Q227" s="197">
        <f t="shared" si="134"/>
        <v>0</v>
      </c>
      <c r="R227" s="200">
        <f t="shared" si="134"/>
        <v>0</v>
      </c>
      <c r="S227" s="291">
        <f>SUM(J227,M227,P227)</f>
        <v>0</v>
      </c>
      <c r="T227" s="194">
        <f t="shared" si="128"/>
        <v>0</v>
      </c>
      <c r="U227" s="292">
        <f t="shared" si="129"/>
        <v>0</v>
      </c>
      <c r="V227" s="46"/>
      <c r="W227" s="248"/>
      <c r="X227" s="46"/>
    </row>
    <row r="228" spans="1:24" ht="30" x14ac:dyDescent="0.25">
      <c r="A228" s="110" t="s">
        <v>55</v>
      </c>
      <c r="B228" s="109" t="s">
        <v>91</v>
      </c>
      <c r="C228" s="217"/>
      <c r="D228" s="747"/>
      <c r="E228" s="748"/>
      <c r="F228" s="749"/>
      <c r="G228" s="788"/>
      <c r="H228" s="748"/>
      <c r="I228" s="789"/>
      <c r="J228" s="834"/>
      <c r="K228" s="763"/>
      <c r="L228" s="763"/>
      <c r="M228" s="762"/>
      <c r="N228" s="763"/>
      <c r="O228" s="764"/>
      <c r="P228" s="763"/>
      <c r="Q228" s="763"/>
      <c r="R228" s="763"/>
      <c r="S228" s="788"/>
      <c r="T228" s="748"/>
      <c r="U228" s="789"/>
      <c r="V228" s="46"/>
      <c r="W228" s="248"/>
      <c r="X228" s="46"/>
    </row>
    <row r="229" spans="1:24" ht="30" x14ac:dyDescent="0.25">
      <c r="A229" s="110"/>
      <c r="B229" s="109" t="s">
        <v>82</v>
      </c>
      <c r="C229" s="217"/>
      <c r="D229" s="747"/>
      <c r="E229" s="748"/>
      <c r="F229" s="749"/>
      <c r="G229" s="788"/>
      <c r="H229" s="748"/>
      <c r="I229" s="789"/>
      <c r="J229" s="824"/>
      <c r="K229" s="766"/>
      <c r="L229" s="766"/>
      <c r="M229" s="765"/>
      <c r="N229" s="766"/>
      <c r="O229" s="767"/>
      <c r="P229" s="766"/>
      <c r="Q229" s="766"/>
      <c r="R229" s="766"/>
      <c r="S229" s="788"/>
      <c r="T229" s="748"/>
      <c r="U229" s="789"/>
      <c r="V229" s="46"/>
      <c r="W229" s="248"/>
      <c r="X229" s="46"/>
    </row>
    <row r="230" spans="1:24" x14ac:dyDescent="0.25">
      <c r="A230" s="110">
        <v>8</v>
      </c>
      <c r="B230" s="109" t="s">
        <v>80</v>
      </c>
      <c r="C230" s="217" t="s">
        <v>157</v>
      </c>
      <c r="D230" s="189">
        <v>0</v>
      </c>
      <c r="E230" s="190">
        <v>0</v>
      </c>
      <c r="F230" s="252">
        <v>0</v>
      </c>
      <c r="G230" s="291">
        <f t="shared" ref="G230:I231" si="135">D201+J201+M201+P201+S201+V201+D230</f>
        <v>5661298</v>
      </c>
      <c r="H230" s="194">
        <f t="shared" si="135"/>
        <v>0</v>
      </c>
      <c r="I230" s="292">
        <f t="shared" si="135"/>
        <v>0</v>
      </c>
      <c r="J230" s="190">
        <v>0</v>
      </c>
      <c r="K230" s="190">
        <v>0</v>
      </c>
      <c r="L230" s="252">
        <v>0</v>
      </c>
      <c r="M230" s="189">
        <v>0</v>
      </c>
      <c r="N230" s="190">
        <v>0</v>
      </c>
      <c r="O230" s="191">
        <v>0</v>
      </c>
      <c r="P230" s="261">
        <v>0</v>
      </c>
      <c r="Q230" s="190">
        <v>0</v>
      </c>
      <c r="R230" s="252">
        <v>1973708</v>
      </c>
      <c r="S230" s="291">
        <f>SUM(J230,M230,P230)</f>
        <v>0</v>
      </c>
      <c r="T230" s="194">
        <f t="shared" ref="T230:T231" si="136">SUM(K230,N230,Q230)</f>
        <v>0</v>
      </c>
      <c r="U230" s="292">
        <f t="shared" ref="U230:U231" si="137">SUM(L230,O230,R230)</f>
        <v>1973708</v>
      </c>
      <c r="V230" s="46"/>
      <c r="W230" s="248"/>
      <c r="X230" s="46"/>
    </row>
    <row r="231" spans="1:24" x14ac:dyDescent="0.25">
      <c r="A231" s="110">
        <v>9</v>
      </c>
      <c r="B231" s="109" t="s">
        <v>81</v>
      </c>
      <c r="C231" s="217" t="s">
        <v>157</v>
      </c>
      <c r="D231" s="189"/>
      <c r="E231" s="190"/>
      <c r="F231" s="252"/>
      <c r="G231" s="291">
        <f t="shared" si="135"/>
        <v>0</v>
      </c>
      <c r="H231" s="194">
        <f t="shared" si="135"/>
        <v>0</v>
      </c>
      <c r="I231" s="292">
        <f t="shared" si="135"/>
        <v>0</v>
      </c>
      <c r="J231" s="190"/>
      <c r="K231" s="190"/>
      <c r="L231" s="252"/>
      <c r="M231" s="189"/>
      <c r="N231" s="190"/>
      <c r="O231" s="191"/>
      <c r="P231" s="261"/>
      <c r="Q231" s="190"/>
      <c r="R231" s="252"/>
      <c r="S231" s="291">
        <f>SUM(J231,M231,P231)</f>
        <v>0</v>
      </c>
      <c r="T231" s="194">
        <f t="shared" si="136"/>
        <v>0</v>
      </c>
      <c r="U231" s="292">
        <f t="shared" si="137"/>
        <v>0</v>
      </c>
      <c r="V231" s="46"/>
      <c r="W231" s="248"/>
      <c r="X231" s="46"/>
    </row>
    <row r="232" spans="1:24" ht="30" x14ac:dyDescent="0.25">
      <c r="A232" s="110"/>
      <c r="B232" s="109" t="s">
        <v>83</v>
      </c>
      <c r="C232" s="217"/>
      <c r="D232" s="747"/>
      <c r="E232" s="748"/>
      <c r="F232" s="749"/>
      <c r="G232" s="788"/>
      <c r="H232" s="748"/>
      <c r="I232" s="789"/>
      <c r="J232" s="749"/>
      <c r="K232" s="754"/>
      <c r="L232" s="754"/>
      <c r="M232" s="753"/>
      <c r="N232" s="754"/>
      <c r="O232" s="755"/>
      <c r="P232" s="754"/>
      <c r="Q232" s="754"/>
      <c r="R232" s="754"/>
      <c r="S232" s="788"/>
      <c r="T232" s="748"/>
      <c r="U232" s="789"/>
      <c r="V232" s="46"/>
      <c r="W232" s="248"/>
      <c r="X232" s="46"/>
    </row>
    <row r="233" spans="1:24" x14ac:dyDescent="0.25">
      <c r="A233" s="110">
        <v>10</v>
      </c>
      <c r="B233" s="109" t="s">
        <v>80</v>
      </c>
      <c r="C233" s="217" t="s">
        <v>157</v>
      </c>
      <c r="D233" s="189">
        <v>0</v>
      </c>
      <c r="E233" s="190">
        <v>0</v>
      </c>
      <c r="F233" s="252">
        <v>0</v>
      </c>
      <c r="G233" s="291">
        <f t="shared" ref="G233:I234" si="138">D204+J204+M204+P204+S204+V204+D233</f>
        <v>0</v>
      </c>
      <c r="H233" s="194">
        <f t="shared" si="138"/>
        <v>0</v>
      </c>
      <c r="I233" s="292">
        <f t="shared" si="138"/>
        <v>0</v>
      </c>
      <c r="J233" s="190">
        <v>0</v>
      </c>
      <c r="K233" s="190">
        <v>0</v>
      </c>
      <c r="L233" s="252">
        <v>0</v>
      </c>
      <c r="M233" s="189">
        <v>0</v>
      </c>
      <c r="N233" s="190">
        <v>0</v>
      </c>
      <c r="O233" s="191">
        <v>0</v>
      </c>
      <c r="P233" s="261">
        <v>0</v>
      </c>
      <c r="Q233" s="190">
        <v>0</v>
      </c>
      <c r="R233" s="252">
        <v>0</v>
      </c>
      <c r="S233" s="291">
        <f>SUM(J233,M233,P233)</f>
        <v>0</v>
      </c>
      <c r="T233" s="194">
        <f t="shared" ref="T233:T234" si="139">SUM(K233,N233,Q233)</f>
        <v>0</v>
      </c>
      <c r="U233" s="292">
        <f t="shared" ref="U233:U234" si="140">SUM(L233,O233,R233)</f>
        <v>0</v>
      </c>
      <c r="V233" s="46"/>
      <c r="W233" s="248"/>
      <c r="X233" s="46"/>
    </row>
    <row r="234" spans="1:24" x14ac:dyDescent="0.25">
      <c r="A234" s="110">
        <v>11</v>
      </c>
      <c r="B234" s="109" t="s">
        <v>81</v>
      </c>
      <c r="C234" s="217" t="s">
        <v>157</v>
      </c>
      <c r="D234" s="189"/>
      <c r="E234" s="190"/>
      <c r="F234" s="252"/>
      <c r="G234" s="291">
        <f t="shared" si="138"/>
        <v>0</v>
      </c>
      <c r="H234" s="194">
        <f t="shared" si="138"/>
        <v>0</v>
      </c>
      <c r="I234" s="292">
        <f t="shared" si="138"/>
        <v>0</v>
      </c>
      <c r="J234" s="190"/>
      <c r="K234" s="190"/>
      <c r="L234" s="252"/>
      <c r="M234" s="189"/>
      <c r="N234" s="190"/>
      <c r="O234" s="191"/>
      <c r="P234" s="261"/>
      <c r="Q234" s="190"/>
      <c r="R234" s="252"/>
      <c r="S234" s="291">
        <f>SUM(J234,M234,P234)</f>
        <v>0</v>
      </c>
      <c r="T234" s="194">
        <f t="shared" si="139"/>
        <v>0</v>
      </c>
      <c r="U234" s="292">
        <f t="shared" si="140"/>
        <v>0</v>
      </c>
      <c r="V234" s="46"/>
      <c r="W234" s="248"/>
      <c r="X234" s="46"/>
    </row>
    <row r="235" spans="1:24" ht="30" x14ac:dyDescent="0.25">
      <c r="A235" s="110"/>
      <c r="B235" s="109" t="s">
        <v>84</v>
      </c>
      <c r="C235" s="217"/>
      <c r="D235" s="747"/>
      <c r="E235" s="748"/>
      <c r="F235" s="749"/>
      <c r="G235" s="788"/>
      <c r="H235" s="748"/>
      <c r="I235" s="789"/>
      <c r="J235" s="749"/>
      <c r="K235" s="754"/>
      <c r="L235" s="754"/>
      <c r="M235" s="753"/>
      <c r="N235" s="754"/>
      <c r="O235" s="755"/>
      <c r="P235" s="754"/>
      <c r="Q235" s="754"/>
      <c r="R235" s="754"/>
      <c r="S235" s="788"/>
      <c r="T235" s="748"/>
      <c r="U235" s="789"/>
      <c r="V235" s="46"/>
      <c r="W235" s="248"/>
      <c r="X235" s="46"/>
    </row>
    <row r="236" spans="1:24" x14ac:dyDescent="0.25">
      <c r="A236" s="110">
        <v>12</v>
      </c>
      <c r="B236" s="109" t="s">
        <v>158</v>
      </c>
      <c r="C236" s="217" t="s">
        <v>167</v>
      </c>
      <c r="D236" s="189">
        <v>0</v>
      </c>
      <c r="E236" s="190">
        <v>0</v>
      </c>
      <c r="F236" s="252">
        <v>0</v>
      </c>
      <c r="G236" s="291">
        <f t="shared" ref="G236:I238" si="141">D207+J207+M207+P207+S207+V207+D236</f>
        <v>0</v>
      </c>
      <c r="H236" s="194">
        <f t="shared" si="141"/>
        <v>0</v>
      </c>
      <c r="I236" s="292">
        <f t="shared" si="141"/>
        <v>0</v>
      </c>
      <c r="J236" s="190">
        <v>0</v>
      </c>
      <c r="K236" s="190">
        <v>0</v>
      </c>
      <c r="L236" s="252">
        <v>0</v>
      </c>
      <c r="M236" s="189">
        <v>0</v>
      </c>
      <c r="N236" s="190">
        <v>0</v>
      </c>
      <c r="O236" s="191">
        <v>0</v>
      </c>
      <c r="P236" s="261">
        <v>0</v>
      </c>
      <c r="Q236" s="190">
        <v>0</v>
      </c>
      <c r="R236" s="252">
        <v>0</v>
      </c>
      <c r="S236" s="291">
        <f>SUM(J236,M236,P236)</f>
        <v>0</v>
      </c>
      <c r="T236" s="194">
        <f t="shared" ref="T236" si="142">SUM(K236,N236,Q236)</f>
        <v>0</v>
      </c>
      <c r="U236" s="292">
        <f t="shared" ref="U236" si="143">SUM(L236,O236,R236)</f>
        <v>0</v>
      </c>
      <c r="V236" s="46"/>
      <c r="W236" s="248"/>
      <c r="X236" s="46"/>
    </row>
    <row r="237" spans="1:24" x14ac:dyDescent="0.25">
      <c r="A237" s="110">
        <v>13</v>
      </c>
      <c r="B237" s="109" t="s">
        <v>78</v>
      </c>
      <c r="C237" s="217" t="s">
        <v>168</v>
      </c>
      <c r="D237" s="189">
        <v>0</v>
      </c>
      <c r="E237" s="190">
        <v>0</v>
      </c>
      <c r="F237" s="252">
        <v>0</v>
      </c>
      <c r="G237" s="291">
        <f t="shared" si="141"/>
        <v>0</v>
      </c>
      <c r="H237" s="194">
        <f t="shared" si="141"/>
        <v>0</v>
      </c>
      <c r="I237" s="292">
        <f t="shared" si="141"/>
        <v>0</v>
      </c>
      <c r="J237" s="190">
        <v>0</v>
      </c>
      <c r="K237" s="190">
        <v>0</v>
      </c>
      <c r="L237" s="252">
        <v>0</v>
      </c>
      <c r="M237" s="189">
        <v>0</v>
      </c>
      <c r="N237" s="190">
        <v>0</v>
      </c>
      <c r="O237" s="191">
        <v>0</v>
      </c>
      <c r="P237" s="261">
        <v>0</v>
      </c>
      <c r="Q237" s="190">
        <v>0</v>
      </c>
      <c r="R237" s="252">
        <v>0</v>
      </c>
      <c r="S237" s="291">
        <f t="shared" ref="S237:S238" si="144">SUM(J237,M237,P237)</f>
        <v>0</v>
      </c>
      <c r="T237" s="194">
        <f t="shared" ref="T237:T238" si="145">SUM(K237,N237,Q237)</f>
        <v>0</v>
      </c>
      <c r="U237" s="292">
        <f t="shared" ref="U237:U238" si="146">SUM(L237,O237,R237)</f>
        <v>0</v>
      </c>
      <c r="V237" s="46"/>
      <c r="W237" s="248"/>
      <c r="X237" s="46"/>
    </row>
    <row r="238" spans="1:24" ht="30" x14ac:dyDescent="0.25">
      <c r="A238" s="110">
        <v>14</v>
      </c>
      <c r="B238" s="109" t="s">
        <v>159</v>
      </c>
      <c r="C238" s="225" t="s">
        <v>169</v>
      </c>
      <c r="D238" s="189">
        <v>0</v>
      </c>
      <c r="E238" s="190">
        <v>0</v>
      </c>
      <c r="F238" s="252">
        <v>0</v>
      </c>
      <c r="G238" s="291">
        <f t="shared" si="141"/>
        <v>0</v>
      </c>
      <c r="H238" s="194">
        <f t="shared" si="141"/>
        <v>0</v>
      </c>
      <c r="I238" s="292">
        <f t="shared" si="141"/>
        <v>0</v>
      </c>
      <c r="J238" s="190">
        <v>0</v>
      </c>
      <c r="K238" s="190">
        <v>0</v>
      </c>
      <c r="L238" s="252">
        <v>0</v>
      </c>
      <c r="M238" s="189">
        <v>0</v>
      </c>
      <c r="N238" s="190">
        <v>0</v>
      </c>
      <c r="O238" s="191">
        <v>0</v>
      </c>
      <c r="P238" s="261">
        <v>0</v>
      </c>
      <c r="Q238" s="190">
        <v>0</v>
      </c>
      <c r="R238" s="252">
        <v>0</v>
      </c>
      <c r="S238" s="291">
        <f t="shared" si="144"/>
        <v>0</v>
      </c>
      <c r="T238" s="194">
        <f t="shared" si="145"/>
        <v>0</v>
      </c>
      <c r="U238" s="292">
        <f t="shared" si="146"/>
        <v>0</v>
      </c>
      <c r="V238" s="46"/>
      <c r="W238" s="248"/>
      <c r="X238" s="46"/>
    </row>
    <row r="239" spans="1:24" x14ac:dyDescent="0.25">
      <c r="A239" s="110"/>
      <c r="B239" s="224" t="s">
        <v>51</v>
      </c>
      <c r="C239" s="224"/>
      <c r="D239" s="196">
        <f>SUM(D236:D238,D230,D231,D233,D234)</f>
        <v>0</v>
      </c>
      <c r="E239" s="197">
        <f>SUM(E236:E238,E234,E233,E231,E230)</f>
        <v>0</v>
      </c>
      <c r="F239" s="257">
        <f>SUM(F236:F238,F234,F233,F231,F230)</f>
        <v>0</v>
      </c>
      <c r="G239" s="293">
        <f>SUM(G236:G238,G230,G231,G233,G234)</f>
        <v>5661298</v>
      </c>
      <c r="H239" s="197">
        <f>SUM(H236:H238,H234,H233,H231,H230)</f>
        <v>0</v>
      </c>
      <c r="I239" s="299">
        <f>SUM(I236:I238,I234,I233,I231,I230)</f>
        <v>0</v>
      </c>
      <c r="J239" s="197">
        <f>SUM(J236:J238,J230,J231,J233,J234)</f>
        <v>0</v>
      </c>
      <c r="K239" s="197">
        <f>SUM(K236:K238,K234,K233,K231,K230)</f>
        <v>0</v>
      </c>
      <c r="L239" s="257">
        <f>SUM(L236:L238,L234,L233,L231,L230)</f>
        <v>0</v>
      </c>
      <c r="M239" s="196">
        <f>SUM(M236:M238,M230,M231,M233,M234)</f>
        <v>0</v>
      </c>
      <c r="N239" s="197">
        <f>SUM(N236:N238,N234,N233,N231,N230)</f>
        <v>0</v>
      </c>
      <c r="O239" s="203">
        <f>SUM(O236:O238,O234,O233,O231,O230)</f>
        <v>0</v>
      </c>
      <c r="P239" s="199">
        <f>SUM(P236:P238,P230,P231,P233,P234)</f>
        <v>0</v>
      </c>
      <c r="Q239" s="197">
        <f>SUM(Q236:Q238,Q234,Q233,Q231,Q230)</f>
        <v>0</v>
      </c>
      <c r="R239" s="257">
        <f>SUM(R236:R238,R234,R233,R231,R230)</f>
        <v>1973708</v>
      </c>
      <c r="S239" s="291">
        <f t="shared" ref="S239" si="147">SUM(J239,M239,P239)</f>
        <v>0</v>
      </c>
      <c r="T239" s="194">
        <f t="shared" ref="T239" si="148">SUM(K239,N239,Q239)</f>
        <v>0</v>
      </c>
      <c r="U239" s="292">
        <f t="shared" ref="U239" si="149">SUM(L239,O239,R239)</f>
        <v>1973708</v>
      </c>
      <c r="V239" s="46"/>
      <c r="W239" s="248"/>
      <c r="X239" s="46"/>
    </row>
    <row r="240" spans="1:24" ht="30" thickBot="1" x14ac:dyDescent="0.3">
      <c r="A240" s="110"/>
      <c r="B240" s="224" t="s">
        <v>104</v>
      </c>
      <c r="C240" s="224"/>
      <c r="D240" s="196">
        <f>SUM(D239,D227,D222)</f>
        <v>0</v>
      </c>
      <c r="E240" s="197">
        <f>SUM(E239,E227,E222)</f>
        <v>11977763.75</v>
      </c>
      <c r="F240" s="257">
        <f>SUM(F222,F227,F239)</f>
        <v>0</v>
      </c>
      <c r="G240" s="295">
        <f>SUM(G239,G227,G222)</f>
        <v>16082461.370000001</v>
      </c>
      <c r="H240" s="296">
        <f>SUM(H239,H227,H222)</f>
        <v>22358024.039999999</v>
      </c>
      <c r="I240" s="369">
        <f>SUM(I222,I227,I239)</f>
        <v>0</v>
      </c>
      <c r="J240" s="197">
        <f>SUM(J239,J227,J222)</f>
        <v>0</v>
      </c>
      <c r="K240" s="197">
        <f>SUM(K239,K227,K222)</f>
        <v>0</v>
      </c>
      <c r="L240" s="257">
        <f>SUM(L222,L227,L239)</f>
        <v>5674000</v>
      </c>
      <c r="M240" s="196">
        <f>SUM(M239,M227,M222)</f>
        <v>0</v>
      </c>
      <c r="N240" s="197">
        <f>SUM(N239,N227,N222)</f>
        <v>0</v>
      </c>
      <c r="O240" s="203">
        <f>SUM(O222,O227,O239)</f>
        <v>203200</v>
      </c>
      <c r="P240" s="199">
        <f>SUM(P239,P227,P222)</f>
        <v>0</v>
      </c>
      <c r="Q240" s="197">
        <f>SUM(Q239,Q227,Q222)</f>
        <v>0</v>
      </c>
      <c r="R240" s="257">
        <f>SUM(R222,R227,R239)</f>
        <v>1973708</v>
      </c>
      <c r="S240" s="295">
        <f>SUM(S239,S227,S222)</f>
        <v>0</v>
      </c>
      <c r="T240" s="296">
        <f>SUM(T239,T227,T222)</f>
        <v>0</v>
      </c>
      <c r="U240" s="369">
        <f>SUM(U222,U227,U239)</f>
        <v>7850908</v>
      </c>
      <c r="V240" s="46"/>
      <c r="W240" s="248"/>
      <c r="X240" s="46"/>
    </row>
    <row r="241" spans="1:30" ht="16.5" thickTop="1" thickBot="1" x14ac:dyDescent="0.3"/>
    <row r="242" spans="1:30" s="290" customFormat="1" ht="30" customHeight="1" thickBot="1" x14ac:dyDescent="0.3">
      <c r="A242" s="68"/>
      <c r="B242" s="226"/>
      <c r="C242" s="226"/>
      <c r="D242" s="848" t="s">
        <v>335</v>
      </c>
      <c r="E242" s="849"/>
      <c r="F242" s="849"/>
      <c r="G242" s="849"/>
      <c r="H242" s="849"/>
      <c r="I242" s="849"/>
      <c r="J242" s="849"/>
      <c r="K242" s="849"/>
      <c r="L242" s="849"/>
      <c r="M242" s="849"/>
      <c r="N242" s="849"/>
      <c r="O242" s="849"/>
      <c r="P242" s="849"/>
      <c r="Q242" s="849"/>
      <c r="R242" s="849"/>
      <c r="S242" s="850"/>
      <c r="T242" s="403"/>
      <c r="U242" s="403"/>
      <c r="V242" s="403"/>
      <c r="W242" s="403"/>
      <c r="X242" s="379"/>
    </row>
    <row r="243" spans="1:30" ht="99" customHeight="1" x14ac:dyDescent="0.25">
      <c r="A243" s="223"/>
      <c r="B243" s="219"/>
      <c r="C243" s="274"/>
      <c r="D243" s="786" t="s">
        <v>87</v>
      </c>
      <c r="E243" s="786"/>
      <c r="F243" s="786"/>
      <c r="G243" s="806"/>
      <c r="H243" s="815" t="s">
        <v>88</v>
      </c>
      <c r="I243" s="786"/>
      <c r="J243" s="786"/>
      <c r="K243" s="816"/>
      <c r="L243" s="805" t="s">
        <v>89</v>
      </c>
      <c r="M243" s="786"/>
      <c r="N243" s="786"/>
      <c r="O243" s="806"/>
      <c r="P243" s="815" t="s">
        <v>90</v>
      </c>
      <c r="Q243" s="786"/>
      <c r="R243" s="786"/>
      <c r="S243" s="816"/>
      <c r="T243" s="47"/>
      <c r="U243" s="47"/>
      <c r="V243" s="47"/>
      <c r="W243" s="47"/>
    </row>
    <row r="244" spans="1:30" ht="67.5" x14ac:dyDescent="0.25">
      <c r="A244" s="211" t="s">
        <v>42</v>
      </c>
      <c r="B244" s="212" t="s">
        <v>126</v>
      </c>
      <c r="C244" s="282" t="s">
        <v>144</v>
      </c>
      <c r="D244" s="325" t="s">
        <v>161</v>
      </c>
      <c r="E244" s="325" t="s">
        <v>162</v>
      </c>
      <c r="F244" s="325" t="s">
        <v>163</v>
      </c>
      <c r="G244" s="348" t="s">
        <v>33</v>
      </c>
      <c r="H244" s="324" t="s">
        <v>161</v>
      </c>
      <c r="I244" s="325" t="s">
        <v>162</v>
      </c>
      <c r="J244" s="325" t="s">
        <v>163</v>
      </c>
      <c r="K244" s="349" t="s">
        <v>33</v>
      </c>
      <c r="L244" s="327" t="s">
        <v>161</v>
      </c>
      <c r="M244" s="325" t="s">
        <v>162</v>
      </c>
      <c r="N244" s="325" t="s">
        <v>163</v>
      </c>
      <c r="O244" s="348" t="s">
        <v>33</v>
      </c>
      <c r="P244" s="355" t="s">
        <v>161</v>
      </c>
      <c r="Q244" s="356" t="s">
        <v>162</v>
      </c>
      <c r="R244" s="356" t="s">
        <v>163</v>
      </c>
      <c r="S244" s="349" t="s">
        <v>33</v>
      </c>
      <c r="T244" s="140"/>
      <c r="U244" s="140"/>
      <c r="V244" s="140"/>
      <c r="W244" s="140"/>
      <c r="X244" s="140"/>
      <c r="Y244" s="140"/>
      <c r="Z244" s="140"/>
      <c r="AA244" s="140"/>
      <c r="AB244" s="140"/>
      <c r="AC244" s="140"/>
      <c r="AD244" s="140"/>
    </row>
    <row r="245" spans="1:30" ht="30" x14ac:dyDescent="0.25">
      <c r="A245" s="110" t="s">
        <v>11</v>
      </c>
      <c r="B245" s="109" t="s">
        <v>57</v>
      </c>
      <c r="C245" s="109"/>
      <c r="D245" s="836"/>
      <c r="E245" s="836"/>
      <c r="F245" s="836"/>
      <c r="G245" s="380"/>
      <c r="H245" s="835"/>
      <c r="I245" s="836"/>
      <c r="J245" s="836"/>
      <c r="K245" s="381"/>
      <c r="L245" s="839"/>
      <c r="M245" s="836"/>
      <c r="N245" s="836"/>
      <c r="O245" s="380"/>
      <c r="P245" s="835"/>
      <c r="Q245" s="836"/>
      <c r="R245" s="836"/>
      <c r="S245" s="381"/>
      <c r="T245" s="47"/>
      <c r="U245" s="47"/>
      <c r="V245" s="47"/>
      <c r="W245" s="47"/>
    </row>
    <row r="246" spans="1:30" ht="30" x14ac:dyDescent="0.25">
      <c r="A246" s="110">
        <v>1</v>
      </c>
      <c r="B246" s="109" t="s">
        <v>145</v>
      </c>
      <c r="C246" s="217" t="s">
        <v>146</v>
      </c>
      <c r="D246" s="382">
        <f t="shared" ref="D246:F251" si="150">P98</f>
        <v>1389522447</v>
      </c>
      <c r="E246" s="382">
        <f t="shared" si="150"/>
        <v>0</v>
      </c>
      <c r="F246" s="382">
        <f t="shared" si="150"/>
        <v>0</v>
      </c>
      <c r="G246" s="380">
        <f>SUM(D246:F246)</f>
        <v>1389522447</v>
      </c>
      <c r="H246" s="383">
        <f t="shared" ref="H246:J251" si="151">S217</f>
        <v>0</v>
      </c>
      <c r="I246" s="382">
        <f t="shared" si="151"/>
        <v>0</v>
      </c>
      <c r="J246" s="382">
        <f t="shared" si="151"/>
        <v>5000000</v>
      </c>
      <c r="K246" s="381">
        <f>SUM(H246:J246)</f>
        <v>5000000</v>
      </c>
      <c r="L246" s="384">
        <f t="shared" ref="L246:N251" si="152">D129</f>
        <v>0</v>
      </c>
      <c r="M246" s="382">
        <f t="shared" si="152"/>
        <v>0</v>
      </c>
      <c r="N246" s="382">
        <f t="shared" si="152"/>
        <v>0</v>
      </c>
      <c r="O246" s="380">
        <f>SUM(L246:N246)</f>
        <v>0</v>
      </c>
      <c r="P246" s="383">
        <f t="shared" ref="P246:R251" si="153">S129</f>
        <v>0</v>
      </c>
      <c r="Q246" s="382">
        <f t="shared" si="153"/>
        <v>600000</v>
      </c>
      <c r="R246" s="382">
        <f t="shared" si="153"/>
        <v>0</v>
      </c>
      <c r="S246" s="381">
        <f>SUM(P246:R246)</f>
        <v>600000</v>
      </c>
      <c r="T246" s="47"/>
      <c r="U246" s="47"/>
      <c r="V246" s="47"/>
      <c r="W246" s="47"/>
    </row>
    <row r="247" spans="1:30" ht="30" x14ac:dyDescent="0.25">
      <c r="A247" s="110"/>
      <c r="B247" s="109" t="s">
        <v>147</v>
      </c>
      <c r="C247" s="217"/>
      <c r="D247" s="382">
        <f t="shared" si="150"/>
        <v>0</v>
      </c>
      <c r="E247" s="382">
        <f t="shared" si="150"/>
        <v>0</v>
      </c>
      <c r="F247" s="382">
        <f t="shared" si="150"/>
        <v>0</v>
      </c>
      <c r="G247" s="380">
        <f t="shared" ref="G247:G256" si="154">SUM(D247:F247)</f>
        <v>0</v>
      </c>
      <c r="H247" s="383">
        <f t="shared" si="151"/>
        <v>0</v>
      </c>
      <c r="I247" s="382">
        <f t="shared" si="151"/>
        <v>0</v>
      </c>
      <c r="J247" s="382">
        <f t="shared" si="151"/>
        <v>0</v>
      </c>
      <c r="K247" s="381">
        <f t="shared" ref="K247:K251" si="155">SUM(H247:J247)</f>
        <v>0</v>
      </c>
      <c r="L247" s="384">
        <f t="shared" si="152"/>
        <v>0</v>
      </c>
      <c r="M247" s="382">
        <f t="shared" si="152"/>
        <v>0</v>
      </c>
      <c r="N247" s="382">
        <f t="shared" si="152"/>
        <v>0</v>
      </c>
      <c r="O247" s="380">
        <f t="shared" ref="O247:O251" si="156">SUM(L247:N247)</f>
        <v>0</v>
      </c>
      <c r="P247" s="383">
        <f t="shared" si="153"/>
        <v>0</v>
      </c>
      <c r="Q247" s="382">
        <f t="shared" si="153"/>
        <v>0</v>
      </c>
      <c r="R247" s="382">
        <f t="shared" si="153"/>
        <v>0</v>
      </c>
      <c r="S247" s="381">
        <f t="shared" ref="S247:S251" si="157">SUM(P247:R247)</f>
        <v>0</v>
      </c>
      <c r="T247" s="47"/>
      <c r="U247" s="47"/>
      <c r="V247" s="47"/>
      <c r="W247" s="47"/>
    </row>
    <row r="248" spans="1:30" x14ac:dyDescent="0.25">
      <c r="A248" s="110">
        <v>2</v>
      </c>
      <c r="B248" s="109" t="s">
        <v>59</v>
      </c>
      <c r="C248" s="217" t="s">
        <v>148</v>
      </c>
      <c r="D248" s="382">
        <f t="shared" si="150"/>
        <v>121000000</v>
      </c>
      <c r="E248" s="382">
        <f t="shared" si="150"/>
        <v>30000000</v>
      </c>
      <c r="F248" s="382">
        <f t="shared" si="150"/>
        <v>0</v>
      </c>
      <c r="G248" s="380">
        <f t="shared" si="154"/>
        <v>151000000</v>
      </c>
      <c r="H248" s="383">
        <f t="shared" si="151"/>
        <v>0</v>
      </c>
      <c r="I248" s="382">
        <f t="shared" si="151"/>
        <v>0</v>
      </c>
      <c r="J248" s="382">
        <f t="shared" si="151"/>
        <v>0</v>
      </c>
      <c r="K248" s="381">
        <f t="shared" si="155"/>
        <v>0</v>
      </c>
      <c r="L248" s="384">
        <f t="shared" si="152"/>
        <v>0</v>
      </c>
      <c r="M248" s="382">
        <f t="shared" si="152"/>
        <v>0</v>
      </c>
      <c r="N248" s="382">
        <f t="shared" si="152"/>
        <v>0</v>
      </c>
      <c r="O248" s="380">
        <f t="shared" si="156"/>
        <v>0</v>
      </c>
      <c r="P248" s="383">
        <f t="shared" si="153"/>
        <v>0</v>
      </c>
      <c r="Q248" s="382">
        <f t="shared" si="153"/>
        <v>0</v>
      </c>
      <c r="R248" s="382">
        <f t="shared" si="153"/>
        <v>0</v>
      </c>
      <c r="S248" s="381">
        <f t="shared" si="157"/>
        <v>0</v>
      </c>
      <c r="T248" s="47"/>
      <c r="U248" s="47"/>
      <c r="V248" s="47"/>
      <c r="W248" s="47"/>
    </row>
    <row r="249" spans="1:30" x14ac:dyDescent="0.25">
      <c r="A249" s="110">
        <v>3</v>
      </c>
      <c r="B249" s="109" t="s">
        <v>149</v>
      </c>
      <c r="C249" s="217" t="s">
        <v>150</v>
      </c>
      <c r="D249" s="382">
        <f t="shared" si="150"/>
        <v>93316168.949999988</v>
      </c>
      <c r="E249" s="382">
        <f t="shared" si="150"/>
        <v>1746059.7</v>
      </c>
      <c r="F249" s="382">
        <f t="shared" si="150"/>
        <v>0</v>
      </c>
      <c r="G249" s="380">
        <f t="shared" si="154"/>
        <v>95062228.649999991</v>
      </c>
      <c r="H249" s="383">
        <f t="shared" si="151"/>
        <v>0</v>
      </c>
      <c r="I249" s="382">
        <f t="shared" si="151"/>
        <v>0</v>
      </c>
      <c r="J249" s="382">
        <f t="shared" si="151"/>
        <v>877200</v>
      </c>
      <c r="K249" s="381">
        <f t="shared" si="155"/>
        <v>877200</v>
      </c>
      <c r="L249" s="384">
        <f t="shared" si="152"/>
        <v>0</v>
      </c>
      <c r="M249" s="382">
        <f t="shared" si="152"/>
        <v>0</v>
      </c>
      <c r="N249" s="382">
        <f t="shared" si="152"/>
        <v>0</v>
      </c>
      <c r="O249" s="380">
        <f t="shared" si="156"/>
        <v>0</v>
      </c>
      <c r="P249" s="383">
        <f t="shared" si="153"/>
        <v>3525000</v>
      </c>
      <c r="Q249" s="382">
        <f t="shared" si="153"/>
        <v>31000</v>
      </c>
      <c r="R249" s="382">
        <f t="shared" si="153"/>
        <v>0</v>
      </c>
      <c r="S249" s="381">
        <f t="shared" si="157"/>
        <v>3556000</v>
      </c>
      <c r="T249" s="47"/>
      <c r="U249" s="47"/>
      <c r="V249" s="47"/>
      <c r="W249" s="47"/>
    </row>
    <row r="250" spans="1:30" ht="30" x14ac:dyDescent="0.25">
      <c r="A250" s="110">
        <v>4</v>
      </c>
      <c r="B250" s="109" t="s">
        <v>151</v>
      </c>
      <c r="C250" s="217" t="s">
        <v>152</v>
      </c>
      <c r="D250" s="382">
        <f t="shared" si="150"/>
        <v>20000000</v>
      </c>
      <c r="E250" s="382">
        <f t="shared" si="150"/>
        <v>0</v>
      </c>
      <c r="F250" s="382">
        <f t="shared" si="150"/>
        <v>0</v>
      </c>
      <c r="G250" s="380">
        <f t="shared" si="154"/>
        <v>20000000</v>
      </c>
      <c r="H250" s="383">
        <f t="shared" si="151"/>
        <v>0</v>
      </c>
      <c r="I250" s="382">
        <f t="shared" si="151"/>
        <v>0</v>
      </c>
      <c r="J250" s="382">
        <f t="shared" si="151"/>
        <v>0</v>
      </c>
      <c r="K250" s="381">
        <f t="shared" si="155"/>
        <v>0</v>
      </c>
      <c r="L250" s="384">
        <f t="shared" si="152"/>
        <v>0</v>
      </c>
      <c r="M250" s="382">
        <f t="shared" si="152"/>
        <v>0</v>
      </c>
      <c r="N250" s="382">
        <f t="shared" si="152"/>
        <v>0</v>
      </c>
      <c r="O250" s="380">
        <f t="shared" si="156"/>
        <v>0</v>
      </c>
      <c r="P250" s="383">
        <f t="shared" si="153"/>
        <v>0</v>
      </c>
      <c r="Q250" s="382">
        <f t="shared" si="153"/>
        <v>0</v>
      </c>
      <c r="R250" s="382">
        <f t="shared" si="153"/>
        <v>0</v>
      </c>
      <c r="S250" s="381">
        <f t="shared" si="157"/>
        <v>0</v>
      </c>
      <c r="T250" s="47"/>
      <c r="U250" s="47"/>
      <c r="V250" s="47"/>
      <c r="W250" s="47"/>
    </row>
    <row r="251" spans="1:30" s="58" customFormat="1" ht="14.25" x14ac:dyDescent="0.2">
      <c r="A251" s="111"/>
      <c r="B251" s="224" t="s">
        <v>63</v>
      </c>
      <c r="C251" s="221"/>
      <c r="D251" s="385">
        <f t="shared" si="150"/>
        <v>1623838615.95</v>
      </c>
      <c r="E251" s="385">
        <f t="shared" si="150"/>
        <v>31746059.699999999</v>
      </c>
      <c r="F251" s="385">
        <f t="shared" si="150"/>
        <v>0</v>
      </c>
      <c r="G251" s="386">
        <f t="shared" si="154"/>
        <v>1655584675.6500001</v>
      </c>
      <c r="H251" s="387">
        <f t="shared" si="151"/>
        <v>0</v>
      </c>
      <c r="I251" s="385">
        <f t="shared" si="151"/>
        <v>0</v>
      </c>
      <c r="J251" s="385">
        <f t="shared" si="151"/>
        <v>5877200</v>
      </c>
      <c r="K251" s="388">
        <f t="shared" si="155"/>
        <v>5877200</v>
      </c>
      <c r="L251" s="384">
        <f t="shared" si="152"/>
        <v>0</v>
      </c>
      <c r="M251" s="382">
        <f t="shared" si="152"/>
        <v>0</v>
      </c>
      <c r="N251" s="382">
        <f t="shared" si="152"/>
        <v>0</v>
      </c>
      <c r="O251" s="386">
        <f t="shared" si="156"/>
        <v>0</v>
      </c>
      <c r="P251" s="387">
        <f t="shared" si="153"/>
        <v>3525000</v>
      </c>
      <c r="Q251" s="385">
        <f t="shared" si="153"/>
        <v>631000</v>
      </c>
      <c r="R251" s="385">
        <f t="shared" si="153"/>
        <v>0</v>
      </c>
      <c r="S251" s="388">
        <f t="shared" si="157"/>
        <v>4156000</v>
      </c>
    </row>
    <row r="252" spans="1:30" ht="30" x14ac:dyDescent="0.25">
      <c r="A252" s="110" t="s">
        <v>52</v>
      </c>
      <c r="B252" s="109" t="s">
        <v>64</v>
      </c>
      <c r="C252" s="217"/>
      <c r="D252" s="836"/>
      <c r="E252" s="836"/>
      <c r="F252" s="836"/>
      <c r="G252" s="380"/>
      <c r="H252" s="835"/>
      <c r="I252" s="836"/>
      <c r="J252" s="836"/>
      <c r="K252" s="381"/>
      <c r="L252" s="839"/>
      <c r="M252" s="836"/>
      <c r="N252" s="836"/>
      <c r="O252" s="380"/>
      <c r="P252" s="835"/>
      <c r="Q252" s="836"/>
      <c r="R252" s="836"/>
      <c r="S252" s="381"/>
      <c r="T252" s="47"/>
      <c r="U252" s="47"/>
      <c r="V252" s="47"/>
      <c r="W252" s="47"/>
    </row>
    <row r="253" spans="1:30" ht="30" x14ac:dyDescent="0.25">
      <c r="A253" s="110">
        <v>5</v>
      </c>
      <c r="B253" s="109" t="s">
        <v>73</v>
      </c>
      <c r="C253" s="217" t="s">
        <v>153</v>
      </c>
      <c r="D253" s="382">
        <f t="shared" ref="D253:F256" si="158">P105</f>
        <v>0</v>
      </c>
      <c r="E253" s="382">
        <f t="shared" si="158"/>
        <v>878514275</v>
      </c>
      <c r="F253" s="382">
        <f t="shared" si="158"/>
        <v>0</v>
      </c>
      <c r="G253" s="380">
        <f t="shared" si="154"/>
        <v>878514275</v>
      </c>
      <c r="H253" s="383">
        <f t="shared" ref="H253:J256" si="159">S224</f>
        <v>0</v>
      </c>
      <c r="I253" s="382">
        <f t="shared" si="159"/>
        <v>0</v>
      </c>
      <c r="J253" s="382">
        <f t="shared" si="159"/>
        <v>0</v>
      </c>
      <c r="K253" s="381">
        <f t="shared" ref="K253:K256" si="160">SUM(H253:J253)</f>
        <v>0</v>
      </c>
      <c r="L253" s="384">
        <f t="shared" ref="L253:N256" si="161">D136</f>
        <v>0</v>
      </c>
      <c r="M253" s="382">
        <f t="shared" si="161"/>
        <v>0</v>
      </c>
      <c r="N253" s="382">
        <f t="shared" si="161"/>
        <v>0</v>
      </c>
      <c r="O253" s="380">
        <f t="shared" ref="O253:O256" si="162">SUM(L253:N253)</f>
        <v>0</v>
      </c>
      <c r="P253" s="383">
        <f t="shared" ref="P253:R256" si="163">S136</f>
        <v>0</v>
      </c>
      <c r="Q253" s="382">
        <f t="shared" si="163"/>
        <v>0</v>
      </c>
      <c r="R253" s="382">
        <f t="shared" si="163"/>
        <v>0</v>
      </c>
      <c r="S253" s="381"/>
      <c r="T253" s="47"/>
      <c r="U253" s="47"/>
      <c r="V253" s="47"/>
      <c r="W253" s="47"/>
    </row>
    <row r="254" spans="1:30" x14ac:dyDescent="0.25">
      <c r="A254" s="110">
        <v>6</v>
      </c>
      <c r="B254" s="109" t="s">
        <v>154</v>
      </c>
      <c r="C254" s="217" t="s">
        <v>155</v>
      </c>
      <c r="D254" s="382">
        <f t="shared" si="158"/>
        <v>0</v>
      </c>
      <c r="E254" s="382">
        <f t="shared" si="158"/>
        <v>0</v>
      </c>
      <c r="F254" s="382">
        <f t="shared" si="158"/>
        <v>0</v>
      </c>
      <c r="G254" s="380">
        <f t="shared" si="154"/>
        <v>0</v>
      </c>
      <c r="H254" s="383">
        <f t="shared" si="159"/>
        <v>0</v>
      </c>
      <c r="I254" s="382">
        <f t="shared" si="159"/>
        <v>0</v>
      </c>
      <c r="J254" s="382">
        <f t="shared" si="159"/>
        <v>0</v>
      </c>
      <c r="K254" s="381">
        <f t="shared" si="160"/>
        <v>0</v>
      </c>
      <c r="L254" s="384">
        <f t="shared" si="161"/>
        <v>0</v>
      </c>
      <c r="M254" s="382">
        <f t="shared" si="161"/>
        <v>0</v>
      </c>
      <c r="N254" s="382">
        <f t="shared" si="161"/>
        <v>0</v>
      </c>
      <c r="O254" s="380">
        <f t="shared" si="162"/>
        <v>0</v>
      </c>
      <c r="P254" s="383">
        <f t="shared" si="163"/>
        <v>0</v>
      </c>
      <c r="Q254" s="382">
        <f t="shared" si="163"/>
        <v>0</v>
      </c>
      <c r="R254" s="382">
        <f t="shared" si="163"/>
        <v>0</v>
      </c>
      <c r="S254" s="381"/>
      <c r="T254" s="47"/>
      <c r="U254" s="47"/>
      <c r="V254" s="47"/>
      <c r="W254" s="47"/>
    </row>
    <row r="255" spans="1:30" ht="30" x14ac:dyDescent="0.25">
      <c r="A255" s="110">
        <v>7</v>
      </c>
      <c r="B255" s="109" t="s">
        <v>75</v>
      </c>
      <c r="C255" s="217" t="s">
        <v>156</v>
      </c>
      <c r="D255" s="382">
        <f t="shared" si="158"/>
        <v>13898000</v>
      </c>
      <c r="E255" s="382">
        <f t="shared" si="158"/>
        <v>0</v>
      </c>
      <c r="F255" s="382">
        <f t="shared" si="158"/>
        <v>0</v>
      </c>
      <c r="G255" s="380">
        <f t="shared" si="154"/>
        <v>13898000</v>
      </c>
      <c r="H255" s="383">
        <f t="shared" si="159"/>
        <v>0</v>
      </c>
      <c r="I255" s="382">
        <f t="shared" si="159"/>
        <v>0</v>
      </c>
      <c r="J255" s="382">
        <f t="shared" si="159"/>
        <v>0</v>
      </c>
      <c r="K255" s="381">
        <f t="shared" si="160"/>
        <v>0</v>
      </c>
      <c r="L255" s="384">
        <f t="shared" si="161"/>
        <v>0</v>
      </c>
      <c r="M255" s="382">
        <f t="shared" si="161"/>
        <v>0</v>
      </c>
      <c r="N255" s="382">
        <f t="shared" si="161"/>
        <v>0</v>
      </c>
      <c r="O255" s="380">
        <f t="shared" si="162"/>
        <v>0</v>
      </c>
      <c r="P255" s="383">
        <f t="shared" si="163"/>
        <v>0</v>
      </c>
      <c r="Q255" s="382">
        <f t="shared" si="163"/>
        <v>0</v>
      </c>
      <c r="R255" s="382">
        <f t="shared" si="163"/>
        <v>0</v>
      </c>
      <c r="S255" s="381"/>
      <c r="T255" s="47"/>
      <c r="U255" s="47"/>
      <c r="V255" s="47"/>
      <c r="W255" s="47"/>
    </row>
    <row r="256" spans="1:30" s="58" customFormat="1" ht="14.25" x14ac:dyDescent="0.2">
      <c r="A256" s="111"/>
      <c r="B256" s="224" t="s">
        <v>71</v>
      </c>
      <c r="C256" s="221"/>
      <c r="D256" s="385">
        <f t="shared" si="158"/>
        <v>13898000</v>
      </c>
      <c r="E256" s="385">
        <f t="shared" si="158"/>
        <v>878514275</v>
      </c>
      <c r="F256" s="385">
        <f t="shared" si="158"/>
        <v>0</v>
      </c>
      <c r="G256" s="386">
        <f t="shared" si="154"/>
        <v>892412275</v>
      </c>
      <c r="H256" s="387">
        <f t="shared" si="159"/>
        <v>0</v>
      </c>
      <c r="I256" s="385">
        <f t="shared" si="159"/>
        <v>0</v>
      </c>
      <c r="J256" s="385">
        <f t="shared" si="159"/>
        <v>0</v>
      </c>
      <c r="K256" s="388">
        <f t="shared" si="160"/>
        <v>0</v>
      </c>
      <c r="L256" s="384">
        <f t="shared" si="161"/>
        <v>0</v>
      </c>
      <c r="M256" s="382">
        <f t="shared" si="161"/>
        <v>0</v>
      </c>
      <c r="N256" s="382">
        <f t="shared" si="161"/>
        <v>0</v>
      </c>
      <c r="O256" s="386">
        <f t="shared" si="162"/>
        <v>0</v>
      </c>
      <c r="P256" s="387">
        <f t="shared" si="163"/>
        <v>0</v>
      </c>
      <c r="Q256" s="385">
        <f t="shared" si="163"/>
        <v>0</v>
      </c>
      <c r="R256" s="385">
        <f t="shared" si="163"/>
        <v>0</v>
      </c>
      <c r="S256" s="388"/>
    </row>
    <row r="257" spans="1:24" ht="30" x14ac:dyDescent="0.25">
      <c r="A257" s="110" t="s">
        <v>55</v>
      </c>
      <c r="B257" s="109" t="s">
        <v>91</v>
      </c>
      <c r="C257" s="217"/>
      <c r="D257" s="836"/>
      <c r="E257" s="836"/>
      <c r="F257" s="836"/>
      <c r="G257" s="838"/>
      <c r="H257" s="835"/>
      <c r="I257" s="836"/>
      <c r="J257" s="836"/>
      <c r="K257" s="840"/>
      <c r="L257" s="839"/>
      <c r="M257" s="836"/>
      <c r="N257" s="836"/>
      <c r="O257" s="838"/>
      <c r="P257" s="835"/>
      <c r="Q257" s="836"/>
      <c r="R257" s="836"/>
      <c r="S257" s="840"/>
      <c r="T257" s="47"/>
      <c r="U257" s="47"/>
      <c r="V257" s="47"/>
      <c r="W257" s="47"/>
    </row>
    <row r="258" spans="1:24" ht="30" x14ac:dyDescent="0.25">
      <c r="A258" s="110"/>
      <c r="B258" s="109" t="s">
        <v>82</v>
      </c>
      <c r="C258" s="217"/>
      <c r="D258" s="836"/>
      <c r="E258" s="836"/>
      <c r="F258" s="836"/>
      <c r="G258" s="838"/>
      <c r="H258" s="835"/>
      <c r="I258" s="836"/>
      <c r="J258" s="836"/>
      <c r="K258" s="840"/>
      <c r="L258" s="839"/>
      <c r="M258" s="836"/>
      <c r="N258" s="836"/>
      <c r="O258" s="838"/>
      <c r="P258" s="835"/>
      <c r="Q258" s="836"/>
      <c r="R258" s="836"/>
      <c r="S258" s="840"/>
      <c r="T258" s="47"/>
      <c r="U258" s="47"/>
      <c r="V258" s="47"/>
      <c r="W258" s="47"/>
    </row>
    <row r="259" spans="1:24" x14ac:dyDescent="0.25">
      <c r="A259" s="110">
        <v>8</v>
      </c>
      <c r="B259" s="109" t="s">
        <v>80</v>
      </c>
      <c r="C259" s="217" t="s">
        <v>157</v>
      </c>
      <c r="D259" s="382">
        <f t="shared" ref="D259:F260" si="164">P111</f>
        <v>145316492</v>
      </c>
      <c r="E259" s="382">
        <f t="shared" si="164"/>
        <v>0</v>
      </c>
      <c r="F259" s="382">
        <f t="shared" si="164"/>
        <v>0</v>
      </c>
      <c r="G259" s="380">
        <f t="shared" ref="G259:G260" si="165">SUM(D259:F259)</f>
        <v>145316492</v>
      </c>
      <c r="H259" s="383">
        <f t="shared" ref="H259:J260" si="166">S230</f>
        <v>0</v>
      </c>
      <c r="I259" s="382">
        <f t="shared" si="166"/>
        <v>0</v>
      </c>
      <c r="J259" s="382">
        <f t="shared" si="166"/>
        <v>1973708</v>
      </c>
      <c r="K259" s="381">
        <f>SUM(H259:J259)</f>
        <v>1973708</v>
      </c>
      <c r="L259" s="384">
        <f t="shared" ref="L259:N260" si="167">D142</f>
        <v>224993</v>
      </c>
      <c r="M259" s="382">
        <f t="shared" si="167"/>
        <v>0</v>
      </c>
      <c r="N259" s="382">
        <f t="shared" si="167"/>
        <v>0</v>
      </c>
      <c r="O259" s="380">
        <f>SUM(L259:N259)</f>
        <v>224993</v>
      </c>
      <c r="P259" s="383">
        <f t="shared" ref="P259:R260" si="168">S142</f>
        <v>637023</v>
      </c>
      <c r="Q259" s="382">
        <f t="shared" si="168"/>
        <v>0</v>
      </c>
      <c r="R259" s="382">
        <f t="shared" si="168"/>
        <v>0</v>
      </c>
      <c r="S259" s="381">
        <f>SUM(P259:R259)</f>
        <v>637023</v>
      </c>
      <c r="T259" s="47"/>
      <c r="U259" s="47"/>
      <c r="V259" s="47"/>
      <c r="W259" s="47"/>
    </row>
    <row r="260" spans="1:24" x14ac:dyDescent="0.25">
      <c r="A260" s="110">
        <v>9</v>
      </c>
      <c r="B260" s="109" t="s">
        <v>81</v>
      </c>
      <c r="C260" s="217" t="s">
        <v>157</v>
      </c>
      <c r="D260" s="382">
        <f t="shared" si="164"/>
        <v>0</v>
      </c>
      <c r="E260" s="382">
        <f t="shared" si="164"/>
        <v>0</v>
      </c>
      <c r="F260" s="382">
        <f t="shared" si="164"/>
        <v>0</v>
      </c>
      <c r="G260" s="380">
        <f t="shared" si="165"/>
        <v>0</v>
      </c>
      <c r="H260" s="383">
        <f t="shared" si="166"/>
        <v>0</v>
      </c>
      <c r="I260" s="382">
        <f t="shared" si="166"/>
        <v>0</v>
      </c>
      <c r="J260" s="382">
        <f t="shared" si="166"/>
        <v>0</v>
      </c>
      <c r="K260" s="381">
        <f>SUM(H260:J260)</f>
        <v>0</v>
      </c>
      <c r="L260" s="384">
        <f t="shared" si="167"/>
        <v>0</v>
      </c>
      <c r="M260" s="382">
        <f t="shared" si="167"/>
        <v>0</v>
      </c>
      <c r="N260" s="382">
        <f t="shared" si="167"/>
        <v>0</v>
      </c>
      <c r="O260" s="380">
        <f>SUM(L260:N260)</f>
        <v>0</v>
      </c>
      <c r="P260" s="383">
        <f t="shared" si="168"/>
        <v>0</v>
      </c>
      <c r="Q260" s="382">
        <f t="shared" si="168"/>
        <v>0</v>
      </c>
      <c r="R260" s="382">
        <f t="shared" si="168"/>
        <v>0</v>
      </c>
      <c r="S260" s="381">
        <f>SUM(P260:R260)</f>
        <v>0</v>
      </c>
      <c r="T260" s="47"/>
      <c r="U260" s="47"/>
      <c r="V260" s="47"/>
      <c r="W260" s="47"/>
    </row>
    <row r="261" spans="1:24" ht="30" x14ac:dyDescent="0.25">
      <c r="A261" s="110"/>
      <c r="B261" s="109" t="s">
        <v>83</v>
      </c>
      <c r="C261" s="217"/>
      <c r="D261" s="836"/>
      <c r="E261" s="836"/>
      <c r="F261" s="836"/>
      <c r="G261" s="838"/>
      <c r="H261" s="835"/>
      <c r="I261" s="836"/>
      <c r="J261" s="836"/>
      <c r="K261" s="840"/>
      <c r="L261" s="839"/>
      <c r="M261" s="836"/>
      <c r="N261" s="836"/>
      <c r="O261" s="838"/>
      <c r="P261" s="835"/>
      <c r="Q261" s="836"/>
      <c r="R261" s="836"/>
      <c r="S261" s="840"/>
      <c r="T261" s="47"/>
      <c r="U261" s="47"/>
      <c r="V261" s="47"/>
      <c r="W261" s="47"/>
    </row>
    <row r="262" spans="1:24" x14ac:dyDescent="0.25">
      <c r="A262" s="110">
        <v>10</v>
      </c>
      <c r="B262" s="109" t="s">
        <v>80</v>
      </c>
      <c r="C262" s="217" t="s">
        <v>157</v>
      </c>
      <c r="D262" s="382">
        <f t="shared" ref="D262:F263" si="169">P114</f>
        <v>142608349</v>
      </c>
      <c r="E262" s="382">
        <f t="shared" si="169"/>
        <v>0</v>
      </c>
      <c r="F262" s="382">
        <f t="shared" si="169"/>
        <v>0</v>
      </c>
      <c r="G262" s="380">
        <f t="shared" ref="G262:G268" si="170">SUM(D262:F262)</f>
        <v>142608349</v>
      </c>
      <c r="H262" s="383">
        <f t="shared" ref="H262:J263" si="171">S233</f>
        <v>0</v>
      </c>
      <c r="I262" s="382">
        <f t="shared" si="171"/>
        <v>0</v>
      </c>
      <c r="J262" s="382">
        <f t="shared" si="171"/>
        <v>0</v>
      </c>
      <c r="K262" s="381">
        <f t="shared" ref="K262:K263" si="172">SUM(H262:J262)</f>
        <v>0</v>
      </c>
      <c r="L262" s="384">
        <f t="shared" ref="L262:N263" si="173">D145</f>
        <v>0</v>
      </c>
      <c r="M262" s="382">
        <f t="shared" si="173"/>
        <v>0</v>
      </c>
      <c r="N262" s="382">
        <f t="shared" si="173"/>
        <v>0</v>
      </c>
      <c r="O262" s="380">
        <f t="shared" ref="O262:O263" si="174">SUM(L262:N262)</f>
        <v>0</v>
      </c>
      <c r="P262" s="383">
        <f t="shared" ref="P262:R263" si="175">S145</f>
        <v>0</v>
      </c>
      <c r="Q262" s="382">
        <f t="shared" si="175"/>
        <v>0</v>
      </c>
      <c r="R262" s="382">
        <f t="shared" si="175"/>
        <v>0</v>
      </c>
      <c r="S262" s="381">
        <f t="shared" ref="S262:S263" si="176">SUM(P262:R262)</f>
        <v>0</v>
      </c>
      <c r="T262" s="47"/>
      <c r="U262" s="47"/>
      <c r="V262" s="47"/>
      <c r="W262" s="47"/>
    </row>
    <row r="263" spans="1:24" x14ac:dyDescent="0.25">
      <c r="A263" s="110">
        <v>11</v>
      </c>
      <c r="B263" s="109" t="s">
        <v>81</v>
      </c>
      <c r="C263" s="217" t="s">
        <v>157</v>
      </c>
      <c r="D263" s="382">
        <f t="shared" si="169"/>
        <v>0</v>
      </c>
      <c r="E263" s="382">
        <f t="shared" si="169"/>
        <v>0</v>
      </c>
      <c r="F263" s="382">
        <f t="shared" si="169"/>
        <v>0</v>
      </c>
      <c r="G263" s="380">
        <f t="shared" si="170"/>
        <v>0</v>
      </c>
      <c r="H263" s="383">
        <f t="shared" si="171"/>
        <v>0</v>
      </c>
      <c r="I263" s="382">
        <f t="shared" si="171"/>
        <v>0</v>
      </c>
      <c r="J263" s="382">
        <f t="shared" si="171"/>
        <v>0</v>
      </c>
      <c r="K263" s="381">
        <f t="shared" si="172"/>
        <v>0</v>
      </c>
      <c r="L263" s="384">
        <f t="shared" si="173"/>
        <v>0</v>
      </c>
      <c r="M263" s="382">
        <f t="shared" si="173"/>
        <v>0</v>
      </c>
      <c r="N263" s="382">
        <f t="shared" si="173"/>
        <v>0</v>
      </c>
      <c r="O263" s="380">
        <f t="shared" si="174"/>
        <v>0</v>
      </c>
      <c r="P263" s="383">
        <f t="shared" si="175"/>
        <v>0</v>
      </c>
      <c r="Q263" s="382">
        <f t="shared" si="175"/>
        <v>0</v>
      </c>
      <c r="R263" s="382">
        <f t="shared" si="175"/>
        <v>0</v>
      </c>
      <c r="S263" s="381">
        <f t="shared" si="176"/>
        <v>0</v>
      </c>
      <c r="T263" s="47"/>
      <c r="U263" s="47"/>
      <c r="V263" s="47"/>
      <c r="W263" s="47"/>
    </row>
    <row r="264" spans="1:24" ht="30" x14ac:dyDescent="0.25">
      <c r="A264" s="110"/>
      <c r="B264" s="109" t="s">
        <v>84</v>
      </c>
      <c r="C264" s="217"/>
      <c r="D264" s="836"/>
      <c r="E264" s="836"/>
      <c r="F264" s="836"/>
      <c r="G264" s="380">
        <f t="shared" si="170"/>
        <v>0</v>
      </c>
      <c r="H264" s="835"/>
      <c r="I264" s="836"/>
      <c r="J264" s="836"/>
      <c r="K264" s="381"/>
      <c r="L264" s="839"/>
      <c r="M264" s="836"/>
      <c r="N264" s="836"/>
      <c r="O264" s="380"/>
      <c r="P264" s="835"/>
      <c r="Q264" s="836"/>
      <c r="R264" s="836"/>
      <c r="S264" s="381"/>
      <c r="T264" s="47"/>
      <c r="U264" s="47"/>
      <c r="V264" s="47"/>
      <c r="W264" s="47"/>
    </row>
    <row r="265" spans="1:24" x14ac:dyDescent="0.25">
      <c r="A265" s="110">
        <v>12</v>
      </c>
      <c r="B265" s="109" t="s">
        <v>158</v>
      </c>
      <c r="C265" s="217" t="s">
        <v>167</v>
      </c>
      <c r="D265" s="382">
        <f t="shared" ref="D265:F269" si="177">P117</f>
        <v>0</v>
      </c>
      <c r="E265" s="382">
        <f t="shared" si="177"/>
        <v>0</v>
      </c>
      <c r="F265" s="382">
        <f t="shared" si="177"/>
        <v>0</v>
      </c>
      <c r="G265" s="380">
        <f t="shared" si="170"/>
        <v>0</v>
      </c>
      <c r="H265" s="383">
        <f t="shared" ref="H265:J269" si="178">S236</f>
        <v>0</v>
      </c>
      <c r="I265" s="382">
        <f t="shared" si="178"/>
        <v>0</v>
      </c>
      <c r="J265" s="382">
        <f t="shared" si="178"/>
        <v>0</v>
      </c>
      <c r="K265" s="381">
        <f t="shared" ref="K265:K268" si="179">SUM(H265:J265)</f>
        <v>0</v>
      </c>
      <c r="L265" s="384">
        <f t="shared" ref="L265:N269" si="180">D148</f>
        <v>0</v>
      </c>
      <c r="M265" s="382">
        <f t="shared" si="180"/>
        <v>0</v>
      </c>
      <c r="N265" s="382">
        <f t="shared" si="180"/>
        <v>0</v>
      </c>
      <c r="O265" s="380">
        <f t="shared" ref="O265:O268" si="181">SUM(L265:N265)</f>
        <v>0</v>
      </c>
      <c r="P265" s="383">
        <f t="shared" ref="P265:R269" si="182">S148</f>
        <v>0</v>
      </c>
      <c r="Q265" s="382">
        <f t="shared" si="182"/>
        <v>0</v>
      </c>
      <c r="R265" s="382">
        <f t="shared" si="182"/>
        <v>0</v>
      </c>
      <c r="S265" s="381">
        <f t="shared" ref="S265:S268" si="183">SUM(P265:R265)</f>
        <v>0</v>
      </c>
      <c r="T265" s="47"/>
      <c r="U265" s="47"/>
      <c r="V265" s="47"/>
      <c r="W265" s="47"/>
    </row>
    <row r="266" spans="1:24" x14ac:dyDescent="0.25">
      <c r="A266" s="110">
        <v>13</v>
      </c>
      <c r="B266" s="109" t="s">
        <v>78</v>
      </c>
      <c r="C266" s="217" t="s">
        <v>168</v>
      </c>
      <c r="D266" s="382">
        <f t="shared" si="177"/>
        <v>0</v>
      </c>
      <c r="E266" s="382">
        <f t="shared" si="177"/>
        <v>0</v>
      </c>
      <c r="F266" s="382">
        <f t="shared" si="177"/>
        <v>0</v>
      </c>
      <c r="G266" s="380">
        <f t="shared" si="170"/>
        <v>0</v>
      </c>
      <c r="H266" s="383">
        <f t="shared" si="178"/>
        <v>0</v>
      </c>
      <c r="I266" s="382">
        <f t="shared" si="178"/>
        <v>0</v>
      </c>
      <c r="J266" s="382">
        <f t="shared" si="178"/>
        <v>0</v>
      </c>
      <c r="K266" s="381">
        <f t="shared" si="179"/>
        <v>0</v>
      </c>
      <c r="L266" s="384">
        <f t="shared" si="180"/>
        <v>0</v>
      </c>
      <c r="M266" s="382">
        <f t="shared" si="180"/>
        <v>0</v>
      </c>
      <c r="N266" s="382">
        <f t="shared" si="180"/>
        <v>0</v>
      </c>
      <c r="O266" s="380">
        <f t="shared" si="181"/>
        <v>0</v>
      </c>
      <c r="P266" s="383">
        <f t="shared" si="182"/>
        <v>0</v>
      </c>
      <c r="Q266" s="382">
        <f t="shared" si="182"/>
        <v>0</v>
      </c>
      <c r="R266" s="382">
        <f t="shared" si="182"/>
        <v>0</v>
      </c>
      <c r="S266" s="381">
        <f t="shared" si="183"/>
        <v>0</v>
      </c>
      <c r="T266" s="47"/>
      <c r="U266" s="47"/>
      <c r="V266" s="47"/>
      <c r="W266" s="47"/>
    </row>
    <row r="267" spans="1:24" ht="30" x14ac:dyDescent="0.25">
      <c r="A267" s="110">
        <v>14</v>
      </c>
      <c r="B267" s="109" t="s">
        <v>159</v>
      </c>
      <c r="C267" s="225" t="s">
        <v>169</v>
      </c>
      <c r="D267" s="382">
        <f t="shared" si="177"/>
        <v>0</v>
      </c>
      <c r="E267" s="382">
        <f t="shared" si="177"/>
        <v>0</v>
      </c>
      <c r="F267" s="382">
        <f t="shared" si="177"/>
        <v>0</v>
      </c>
      <c r="G267" s="380">
        <f t="shared" si="170"/>
        <v>0</v>
      </c>
      <c r="H267" s="383">
        <f t="shared" si="178"/>
        <v>0</v>
      </c>
      <c r="I267" s="382">
        <f t="shared" si="178"/>
        <v>0</v>
      </c>
      <c r="J267" s="382">
        <f t="shared" si="178"/>
        <v>0</v>
      </c>
      <c r="K267" s="381">
        <f t="shared" si="179"/>
        <v>0</v>
      </c>
      <c r="L267" s="384">
        <f t="shared" si="180"/>
        <v>0</v>
      </c>
      <c r="M267" s="382">
        <f t="shared" si="180"/>
        <v>0</v>
      </c>
      <c r="N267" s="382">
        <f t="shared" si="180"/>
        <v>0</v>
      </c>
      <c r="O267" s="380">
        <f t="shared" si="181"/>
        <v>0</v>
      </c>
      <c r="P267" s="383">
        <f t="shared" si="182"/>
        <v>0</v>
      </c>
      <c r="Q267" s="382">
        <f t="shared" si="182"/>
        <v>0</v>
      </c>
      <c r="R267" s="382">
        <f t="shared" si="182"/>
        <v>0</v>
      </c>
      <c r="S267" s="381">
        <f t="shared" si="183"/>
        <v>0</v>
      </c>
      <c r="T267" s="47"/>
      <c r="U267" s="47"/>
      <c r="V267" s="47"/>
      <c r="W267" s="47"/>
    </row>
    <row r="268" spans="1:24" s="58" customFormat="1" ht="14.25" x14ac:dyDescent="0.2">
      <c r="A268" s="111"/>
      <c r="B268" s="224" t="s">
        <v>51</v>
      </c>
      <c r="C268" s="224"/>
      <c r="D268" s="385">
        <f t="shared" si="177"/>
        <v>287924841</v>
      </c>
      <c r="E268" s="385">
        <f t="shared" si="177"/>
        <v>0</v>
      </c>
      <c r="F268" s="385">
        <f t="shared" si="177"/>
        <v>0</v>
      </c>
      <c r="G268" s="386">
        <f t="shared" si="170"/>
        <v>287924841</v>
      </c>
      <c r="H268" s="387">
        <f t="shared" si="178"/>
        <v>0</v>
      </c>
      <c r="I268" s="385">
        <f t="shared" si="178"/>
        <v>0</v>
      </c>
      <c r="J268" s="385">
        <f t="shared" si="178"/>
        <v>1973708</v>
      </c>
      <c r="K268" s="388">
        <f t="shared" si="179"/>
        <v>1973708</v>
      </c>
      <c r="L268" s="384">
        <f t="shared" si="180"/>
        <v>224993</v>
      </c>
      <c r="M268" s="382">
        <f t="shared" si="180"/>
        <v>0</v>
      </c>
      <c r="N268" s="382">
        <f t="shared" si="180"/>
        <v>0</v>
      </c>
      <c r="O268" s="386">
        <f t="shared" si="181"/>
        <v>224993</v>
      </c>
      <c r="P268" s="387">
        <f t="shared" si="182"/>
        <v>637023</v>
      </c>
      <c r="Q268" s="385">
        <f t="shared" si="182"/>
        <v>0</v>
      </c>
      <c r="R268" s="385">
        <f t="shared" si="182"/>
        <v>0</v>
      </c>
      <c r="S268" s="388">
        <f t="shared" si="183"/>
        <v>637023</v>
      </c>
    </row>
    <row r="269" spans="1:24" ht="29.25" x14ac:dyDescent="0.25">
      <c r="A269" s="110"/>
      <c r="B269" s="224" t="s">
        <v>104</v>
      </c>
      <c r="C269" s="224"/>
      <c r="D269" s="385">
        <f t="shared" si="177"/>
        <v>1925661456.95</v>
      </c>
      <c r="E269" s="385">
        <f t="shared" si="177"/>
        <v>910260334.70000005</v>
      </c>
      <c r="F269" s="385">
        <f t="shared" si="177"/>
        <v>0</v>
      </c>
      <c r="G269" s="386">
        <f>SUM(D269:F269)</f>
        <v>2835921791.6500001</v>
      </c>
      <c r="H269" s="387">
        <f t="shared" si="178"/>
        <v>0</v>
      </c>
      <c r="I269" s="385">
        <f t="shared" si="178"/>
        <v>0</v>
      </c>
      <c r="J269" s="385">
        <f t="shared" si="178"/>
        <v>7850908</v>
      </c>
      <c r="K269" s="388">
        <f>SUM(H269:J269)</f>
        <v>7850908</v>
      </c>
      <c r="L269" s="389">
        <f t="shared" si="180"/>
        <v>224993</v>
      </c>
      <c r="M269" s="385">
        <f t="shared" si="180"/>
        <v>0</v>
      </c>
      <c r="N269" s="385">
        <f t="shared" si="180"/>
        <v>0</v>
      </c>
      <c r="O269" s="386">
        <f>SUM(L269:N269)</f>
        <v>224993</v>
      </c>
      <c r="P269" s="387">
        <f t="shared" si="182"/>
        <v>4162023</v>
      </c>
      <c r="Q269" s="385">
        <f t="shared" si="182"/>
        <v>631000</v>
      </c>
      <c r="R269" s="385">
        <f t="shared" si="182"/>
        <v>0</v>
      </c>
      <c r="S269" s="388">
        <f>SUM(P269:R269)</f>
        <v>4793023</v>
      </c>
      <c r="T269" s="47"/>
      <c r="U269" s="47"/>
      <c r="V269" s="47"/>
      <c r="W269" s="47"/>
    </row>
    <row r="270" spans="1:24" ht="15.75" thickBot="1" x14ac:dyDescent="0.3">
      <c r="G270" s="161"/>
      <c r="H270" s="47"/>
      <c r="I270" s="47"/>
      <c r="J270" s="47"/>
      <c r="K270" s="161"/>
      <c r="L270" s="47"/>
      <c r="M270" s="47"/>
    </row>
    <row r="271" spans="1:24" ht="29.25" customHeight="1" thickBot="1" x14ac:dyDescent="0.3">
      <c r="D271" s="848" t="s">
        <v>335</v>
      </c>
      <c r="E271" s="849"/>
      <c r="F271" s="849"/>
      <c r="G271" s="849"/>
      <c r="H271" s="849"/>
      <c r="I271" s="849"/>
      <c r="J271" s="849"/>
      <c r="K271" s="849"/>
      <c r="L271" s="849"/>
      <c r="M271" s="849"/>
      <c r="N271" s="849"/>
      <c r="O271" s="850"/>
      <c r="P271" s="403"/>
      <c r="Q271" s="403"/>
      <c r="R271" s="403"/>
      <c r="S271" s="403"/>
    </row>
    <row r="272" spans="1:24" ht="15.75" thickBot="1" x14ac:dyDescent="0.3">
      <c r="D272" s="845" t="s">
        <v>92</v>
      </c>
      <c r="E272" s="846"/>
      <c r="F272" s="846"/>
      <c r="G272" s="847"/>
      <c r="H272" s="815" t="s">
        <v>129</v>
      </c>
      <c r="I272" s="786"/>
      <c r="J272" s="786"/>
      <c r="K272" s="806"/>
      <c r="L272" s="785" t="s">
        <v>10</v>
      </c>
      <c r="M272" s="786"/>
      <c r="N272" s="786"/>
      <c r="O272" s="841"/>
      <c r="P272" s="226"/>
      <c r="Q272" s="226"/>
      <c r="R272" s="46"/>
      <c r="V272" s="46"/>
      <c r="W272" s="248"/>
      <c r="X272" s="46"/>
    </row>
    <row r="273" spans="1:45" ht="75" thickTop="1" x14ac:dyDescent="0.25">
      <c r="A273" s="211" t="s">
        <v>42</v>
      </c>
      <c r="B273" s="212" t="s">
        <v>126</v>
      </c>
      <c r="C273" s="282" t="s">
        <v>144</v>
      </c>
      <c r="D273" s="325" t="s">
        <v>161</v>
      </c>
      <c r="E273" s="325" t="s">
        <v>162</v>
      </c>
      <c r="F273" s="325" t="s">
        <v>163</v>
      </c>
      <c r="G273" s="348" t="s">
        <v>33</v>
      </c>
      <c r="H273" s="324" t="s">
        <v>161</v>
      </c>
      <c r="I273" s="325" t="s">
        <v>162</v>
      </c>
      <c r="J273" s="325" t="s">
        <v>163</v>
      </c>
      <c r="K273" s="348" t="s">
        <v>33</v>
      </c>
      <c r="L273" s="329" t="s">
        <v>161</v>
      </c>
      <c r="M273" s="325" t="s">
        <v>162</v>
      </c>
      <c r="N273" s="328" t="s">
        <v>163</v>
      </c>
      <c r="O273" s="413" t="s">
        <v>33</v>
      </c>
      <c r="P273" s="226"/>
      <c r="Q273" s="226"/>
      <c r="R273" s="411"/>
      <c r="S273" s="412"/>
      <c r="T273" s="411"/>
      <c r="U273" s="411"/>
      <c r="V273" s="411"/>
      <c r="W273" s="248"/>
      <c r="X273" s="46"/>
    </row>
    <row r="274" spans="1:45" ht="30" x14ac:dyDescent="0.25">
      <c r="A274" s="110" t="s">
        <v>11</v>
      </c>
      <c r="B274" s="109" t="s">
        <v>57</v>
      </c>
      <c r="C274" s="109"/>
      <c r="D274" s="390"/>
      <c r="E274" s="390"/>
      <c r="F274" s="390"/>
      <c r="G274" s="380"/>
      <c r="H274" s="835"/>
      <c r="I274" s="836"/>
      <c r="J274" s="836"/>
      <c r="K274" s="380"/>
      <c r="L274" s="837"/>
      <c r="M274" s="836"/>
      <c r="N274" s="838"/>
      <c r="O274" s="391"/>
      <c r="P274" s="226"/>
      <c r="Q274" s="226"/>
      <c r="R274" s="46"/>
      <c r="V274" s="46"/>
      <c r="W274" s="248"/>
      <c r="X274" s="46"/>
    </row>
    <row r="275" spans="1:45" ht="30" x14ac:dyDescent="0.25">
      <c r="A275" s="110">
        <v>1</v>
      </c>
      <c r="B275" s="109" t="s">
        <v>145</v>
      </c>
      <c r="C275" s="217" t="s">
        <v>146</v>
      </c>
      <c r="D275" s="382">
        <f t="shared" ref="D275:F280" si="184">G217</f>
        <v>1078092</v>
      </c>
      <c r="E275" s="382">
        <f t="shared" si="184"/>
        <v>4410210</v>
      </c>
      <c r="F275" s="382">
        <f t="shared" si="184"/>
        <v>0</v>
      </c>
      <c r="G275" s="380">
        <f>SUM(D275:F275)</f>
        <v>5488302</v>
      </c>
      <c r="H275" s="383">
        <f t="shared" ref="H275:J280" si="185">M159</f>
        <v>0</v>
      </c>
      <c r="I275" s="382">
        <f t="shared" si="185"/>
        <v>36554000</v>
      </c>
      <c r="J275" s="382">
        <f t="shared" si="185"/>
        <v>0</v>
      </c>
      <c r="K275" s="380">
        <f>SUM(H275:J275)</f>
        <v>36554000</v>
      </c>
      <c r="L275" s="392">
        <f t="shared" ref="L275:M280" si="186">D246+H246+L246+P246+D275+H275</f>
        <v>1390600539</v>
      </c>
      <c r="M275" s="382">
        <f t="shared" si="186"/>
        <v>41564210</v>
      </c>
      <c r="N275" s="380">
        <f>SUM(K275:M275)</f>
        <v>1468718749</v>
      </c>
      <c r="O275" s="393">
        <f>SUM(L275:N275)</f>
        <v>2900883498</v>
      </c>
      <c r="P275" s="226"/>
      <c r="Q275" s="226"/>
      <c r="R275" s="46"/>
      <c r="V275" s="46"/>
      <c r="W275" s="248"/>
      <c r="X275" s="46"/>
    </row>
    <row r="276" spans="1:45" ht="30" x14ac:dyDescent="0.25">
      <c r="A276" s="110"/>
      <c r="B276" s="109" t="s">
        <v>147</v>
      </c>
      <c r="C276" s="217"/>
      <c r="D276" s="382">
        <f t="shared" si="184"/>
        <v>0</v>
      </c>
      <c r="E276" s="382">
        <f t="shared" si="184"/>
        <v>0</v>
      </c>
      <c r="F276" s="382">
        <f t="shared" si="184"/>
        <v>0</v>
      </c>
      <c r="G276" s="380">
        <f t="shared" ref="G276:G280" si="187">SUM(D276:F276)</f>
        <v>0</v>
      </c>
      <c r="H276" s="383">
        <f t="shared" si="185"/>
        <v>0</v>
      </c>
      <c r="I276" s="382">
        <f t="shared" si="185"/>
        <v>0</v>
      </c>
      <c r="J276" s="382">
        <f t="shared" si="185"/>
        <v>0</v>
      </c>
      <c r="K276" s="380">
        <f t="shared" ref="K276:K280" si="188">SUM(H276:J276)</f>
        <v>0</v>
      </c>
      <c r="L276" s="392">
        <f t="shared" si="186"/>
        <v>0</v>
      </c>
      <c r="M276" s="382">
        <f t="shared" si="186"/>
        <v>0</v>
      </c>
      <c r="N276" s="380">
        <f t="shared" ref="N276:N280" si="189">SUM(K276:M276)</f>
        <v>0</v>
      </c>
      <c r="O276" s="393">
        <f t="shared" ref="O276:O297" si="190">SUM(L276:N276)</f>
        <v>0</v>
      </c>
      <c r="P276" s="226"/>
      <c r="Q276" s="226"/>
      <c r="R276" s="46"/>
      <c r="V276" s="46"/>
      <c r="W276" s="248"/>
      <c r="X276" s="46"/>
      <c r="Y276" s="248"/>
      <c r="Z276" s="46"/>
      <c r="AA276" s="46"/>
      <c r="AB276" s="46"/>
      <c r="AC276" s="248"/>
      <c r="AD276" s="46"/>
      <c r="AE276" s="46"/>
      <c r="AF276" s="46"/>
      <c r="AG276" s="248"/>
      <c r="AH276" s="248"/>
      <c r="AI276" s="248"/>
      <c r="AJ276" s="248"/>
      <c r="AK276" s="248"/>
      <c r="AL276" s="46"/>
      <c r="AM276" s="46"/>
      <c r="AN276" s="48"/>
      <c r="AO276" s="161"/>
      <c r="AS276" s="161"/>
    </row>
    <row r="277" spans="1:45" x14ac:dyDescent="0.25">
      <c r="A277" s="110">
        <v>2</v>
      </c>
      <c r="B277" s="109" t="s">
        <v>59</v>
      </c>
      <c r="C277" s="217" t="s">
        <v>148</v>
      </c>
      <c r="D277" s="382">
        <f t="shared" si="184"/>
        <v>0</v>
      </c>
      <c r="E277" s="382">
        <f t="shared" si="184"/>
        <v>0</v>
      </c>
      <c r="F277" s="382">
        <f t="shared" si="184"/>
        <v>0</v>
      </c>
      <c r="G277" s="380">
        <f t="shared" si="187"/>
        <v>0</v>
      </c>
      <c r="H277" s="383">
        <f t="shared" si="185"/>
        <v>0</v>
      </c>
      <c r="I277" s="382">
        <f t="shared" si="185"/>
        <v>0</v>
      </c>
      <c r="J277" s="382">
        <f t="shared" si="185"/>
        <v>0</v>
      </c>
      <c r="K277" s="380">
        <f t="shared" si="188"/>
        <v>0</v>
      </c>
      <c r="L277" s="392">
        <f t="shared" si="186"/>
        <v>121000000</v>
      </c>
      <c r="M277" s="382">
        <f t="shared" si="186"/>
        <v>30000000</v>
      </c>
      <c r="N277" s="380">
        <f t="shared" si="189"/>
        <v>151000000</v>
      </c>
      <c r="O277" s="393">
        <f t="shared" si="190"/>
        <v>302000000</v>
      </c>
      <c r="P277" s="226"/>
      <c r="Q277" s="226"/>
      <c r="R277" s="46"/>
      <c r="V277" s="46"/>
      <c r="W277" s="248"/>
      <c r="X277" s="46"/>
      <c r="Y277" s="248"/>
      <c r="Z277" s="46"/>
      <c r="AA277" s="46"/>
      <c r="AB277" s="46"/>
      <c r="AC277" s="248"/>
      <c r="AD277" s="46"/>
      <c r="AE277" s="46"/>
      <c r="AF277" s="46"/>
      <c r="AG277" s="248"/>
      <c r="AH277" s="248"/>
      <c r="AI277" s="248"/>
      <c r="AJ277" s="248"/>
      <c r="AK277" s="248"/>
      <c r="AL277" s="46"/>
      <c r="AM277" s="46"/>
      <c r="AN277" s="48"/>
      <c r="AO277" s="161"/>
      <c r="AS277" s="161"/>
    </row>
    <row r="278" spans="1:45" x14ac:dyDescent="0.25">
      <c r="A278" s="110">
        <v>3</v>
      </c>
      <c r="B278" s="109" t="s">
        <v>149</v>
      </c>
      <c r="C278" s="217" t="s">
        <v>150</v>
      </c>
      <c r="D278" s="382">
        <f t="shared" si="184"/>
        <v>9343071.370000001</v>
      </c>
      <c r="E278" s="382">
        <f t="shared" si="184"/>
        <v>17947814.039999999</v>
      </c>
      <c r="F278" s="382">
        <f t="shared" si="184"/>
        <v>0</v>
      </c>
      <c r="G278" s="380">
        <f t="shared" si="187"/>
        <v>27290885.41</v>
      </c>
      <c r="H278" s="383">
        <f t="shared" si="185"/>
        <v>0</v>
      </c>
      <c r="I278" s="382">
        <f t="shared" si="185"/>
        <v>429549</v>
      </c>
      <c r="J278" s="382">
        <f t="shared" si="185"/>
        <v>0</v>
      </c>
      <c r="K278" s="380">
        <f t="shared" si="188"/>
        <v>429549</v>
      </c>
      <c r="L278" s="392">
        <f t="shared" si="186"/>
        <v>106184240.31999999</v>
      </c>
      <c r="M278" s="382">
        <f t="shared" si="186"/>
        <v>20154422.739999998</v>
      </c>
      <c r="N278" s="380">
        <f t="shared" si="189"/>
        <v>126768212.05999999</v>
      </c>
      <c r="O278" s="393">
        <f t="shared" si="190"/>
        <v>253106875.11999997</v>
      </c>
      <c r="P278" s="226"/>
      <c r="Q278" s="226"/>
      <c r="R278" s="46"/>
      <c r="V278" s="46"/>
      <c r="W278" s="248"/>
      <c r="X278" s="46"/>
      <c r="Y278" s="248"/>
      <c r="Z278" s="46"/>
      <c r="AA278" s="46"/>
      <c r="AB278" s="46"/>
      <c r="AC278" s="248"/>
      <c r="AD278" s="46"/>
      <c r="AE278" s="46"/>
      <c r="AF278" s="46"/>
      <c r="AG278" s="248"/>
      <c r="AH278" s="248"/>
      <c r="AI278" s="248"/>
      <c r="AJ278" s="248"/>
      <c r="AK278" s="248"/>
      <c r="AL278" s="46"/>
      <c r="AM278" s="46"/>
      <c r="AN278" s="48"/>
      <c r="AO278" s="161"/>
      <c r="AS278" s="161"/>
    </row>
    <row r="279" spans="1:45" ht="30" x14ac:dyDescent="0.25">
      <c r="A279" s="110">
        <v>4</v>
      </c>
      <c r="B279" s="109" t="s">
        <v>151</v>
      </c>
      <c r="C279" s="217" t="s">
        <v>152</v>
      </c>
      <c r="D279" s="382">
        <f t="shared" si="184"/>
        <v>0</v>
      </c>
      <c r="E279" s="382">
        <f t="shared" si="184"/>
        <v>0</v>
      </c>
      <c r="F279" s="382">
        <f t="shared" si="184"/>
        <v>0</v>
      </c>
      <c r="G279" s="380">
        <f t="shared" si="187"/>
        <v>0</v>
      </c>
      <c r="H279" s="383">
        <f t="shared" si="185"/>
        <v>0</v>
      </c>
      <c r="I279" s="382">
        <f t="shared" si="185"/>
        <v>0</v>
      </c>
      <c r="J279" s="382">
        <f t="shared" si="185"/>
        <v>0</v>
      </c>
      <c r="K279" s="380">
        <f t="shared" si="188"/>
        <v>0</v>
      </c>
      <c r="L279" s="392">
        <f t="shared" si="186"/>
        <v>20000000</v>
      </c>
      <c r="M279" s="382">
        <f t="shared" si="186"/>
        <v>0</v>
      </c>
      <c r="N279" s="380">
        <f t="shared" si="189"/>
        <v>20000000</v>
      </c>
      <c r="O279" s="393">
        <f t="shared" si="190"/>
        <v>40000000</v>
      </c>
      <c r="P279" s="226"/>
      <c r="Q279" s="226"/>
      <c r="R279" s="46"/>
      <c r="V279" s="46"/>
      <c r="W279" s="248"/>
      <c r="X279" s="46"/>
      <c r="Y279" s="248"/>
      <c r="Z279" s="46"/>
      <c r="AA279" s="46"/>
      <c r="AB279" s="46"/>
      <c r="AC279" s="248"/>
      <c r="AD279" s="46"/>
      <c r="AE279" s="46"/>
      <c r="AF279" s="46"/>
      <c r="AG279" s="248"/>
      <c r="AH279" s="248"/>
      <c r="AI279" s="248"/>
      <c r="AJ279" s="248"/>
      <c r="AK279" s="248"/>
      <c r="AL279" s="46"/>
      <c r="AM279" s="46"/>
      <c r="AN279" s="48"/>
      <c r="AO279" s="161"/>
      <c r="AS279" s="161"/>
    </row>
    <row r="280" spans="1:45" x14ac:dyDescent="0.25">
      <c r="A280" s="111"/>
      <c r="B280" s="224" t="s">
        <v>63</v>
      </c>
      <c r="C280" s="221"/>
      <c r="D280" s="385">
        <f t="shared" si="184"/>
        <v>10421163.370000001</v>
      </c>
      <c r="E280" s="385">
        <f t="shared" si="184"/>
        <v>22358024.039999999</v>
      </c>
      <c r="F280" s="385">
        <f t="shared" si="184"/>
        <v>0</v>
      </c>
      <c r="G280" s="386">
        <f t="shared" si="187"/>
        <v>32779187.41</v>
      </c>
      <c r="H280" s="387">
        <f t="shared" si="185"/>
        <v>0</v>
      </c>
      <c r="I280" s="385">
        <f t="shared" si="185"/>
        <v>36983549</v>
      </c>
      <c r="J280" s="385">
        <f t="shared" si="185"/>
        <v>0</v>
      </c>
      <c r="K280" s="386">
        <f t="shared" si="188"/>
        <v>36983549</v>
      </c>
      <c r="L280" s="394">
        <f t="shared" si="186"/>
        <v>1637784779.3199999</v>
      </c>
      <c r="M280" s="385">
        <f t="shared" si="186"/>
        <v>91718632.739999995</v>
      </c>
      <c r="N280" s="386">
        <f t="shared" si="189"/>
        <v>1766486961.0599999</v>
      </c>
      <c r="O280" s="395">
        <f t="shared" si="190"/>
        <v>3495990373.1199999</v>
      </c>
      <c r="P280" s="226"/>
      <c r="Q280" s="226"/>
      <c r="R280" s="46"/>
      <c r="V280" s="46"/>
      <c r="W280" s="248"/>
      <c r="X280" s="46"/>
      <c r="Y280" s="248"/>
      <c r="Z280" s="46"/>
      <c r="AA280" s="46"/>
      <c r="AB280" s="46"/>
      <c r="AC280" s="248"/>
      <c r="AD280" s="46"/>
      <c r="AE280" s="46"/>
      <c r="AF280" s="46"/>
      <c r="AG280" s="248"/>
      <c r="AH280" s="248"/>
      <c r="AI280" s="248"/>
      <c r="AJ280" s="248"/>
      <c r="AK280" s="248"/>
      <c r="AL280" s="46"/>
      <c r="AM280" s="46"/>
      <c r="AN280" s="48"/>
      <c r="AO280" s="161"/>
      <c r="AS280" s="161"/>
    </row>
    <row r="281" spans="1:45" ht="30" x14ac:dyDescent="0.25">
      <c r="A281" s="110" t="s">
        <v>52</v>
      </c>
      <c r="B281" s="109" t="s">
        <v>64</v>
      </c>
      <c r="C281" s="217"/>
      <c r="D281" s="390"/>
      <c r="E281" s="390"/>
      <c r="F281" s="390"/>
      <c r="G281" s="380"/>
      <c r="H281" s="835"/>
      <c r="I281" s="836"/>
      <c r="J281" s="836"/>
      <c r="K281" s="380"/>
      <c r="L281" s="837"/>
      <c r="M281" s="836"/>
      <c r="N281" s="838"/>
      <c r="O281" s="393">
        <f t="shared" si="190"/>
        <v>0</v>
      </c>
      <c r="P281" s="226"/>
      <c r="Q281" s="226"/>
      <c r="R281" s="46"/>
      <c r="V281" s="46"/>
      <c r="W281" s="248"/>
      <c r="X281" s="46"/>
      <c r="Y281" s="248"/>
      <c r="Z281" s="46"/>
      <c r="AA281" s="46"/>
      <c r="AB281" s="46"/>
      <c r="AC281" s="248"/>
      <c r="AD281" s="46"/>
      <c r="AE281" s="46"/>
      <c r="AF281" s="46"/>
      <c r="AG281" s="248"/>
      <c r="AH281" s="248"/>
      <c r="AI281" s="248"/>
      <c r="AJ281" s="248"/>
      <c r="AK281" s="248"/>
      <c r="AL281" s="46"/>
      <c r="AM281" s="46"/>
      <c r="AN281" s="48"/>
      <c r="AO281" s="161"/>
      <c r="AS281" s="161"/>
    </row>
    <row r="282" spans="1:45" ht="30" x14ac:dyDescent="0.25">
      <c r="A282" s="110">
        <v>5</v>
      </c>
      <c r="B282" s="109" t="s">
        <v>73</v>
      </c>
      <c r="C282" s="217" t="s">
        <v>153</v>
      </c>
      <c r="D282" s="382">
        <f t="shared" ref="D282:F285" si="191">G224</f>
        <v>0</v>
      </c>
      <c r="E282" s="382">
        <f t="shared" si="191"/>
        <v>0</v>
      </c>
      <c r="F282" s="382">
        <f t="shared" si="191"/>
        <v>0</v>
      </c>
      <c r="G282" s="380"/>
      <c r="H282" s="383">
        <f t="shared" ref="H282:J285" si="192">M166</f>
        <v>0</v>
      </c>
      <c r="I282" s="382">
        <f t="shared" si="192"/>
        <v>540000</v>
      </c>
      <c r="J282" s="382">
        <f t="shared" si="192"/>
        <v>0</v>
      </c>
      <c r="K282" s="380"/>
      <c r="L282" s="392">
        <f t="shared" ref="L282:N285" si="193">D253+H253+L253+P253+D282+H282</f>
        <v>0</v>
      </c>
      <c r="M282" s="382">
        <f t="shared" si="193"/>
        <v>879054275</v>
      </c>
      <c r="N282" s="396">
        <f t="shared" si="193"/>
        <v>0</v>
      </c>
      <c r="O282" s="393">
        <f t="shared" si="190"/>
        <v>879054275</v>
      </c>
      <c r="P282" s="226"/>
      <c r="Q282" s="226"/>
      <c r="R282" s="46"/>
      <c r="V282" s="46"/>
      <c r="W282" s="248"/>
      <c r="X282" s="46"/>
      <c r="Y282" s="248"/>
      <c r="Z282" s="46"/>
      <c r="AA282" s="46"/>
      <c r="AB282" s="46"/>
      <c r="AC282" s="248"/>
      <c r="AD282" s="46"/>
      <c r="AE282" s="46"/>
      <c r="AF282" s="46"/>
      <c r="AG282" s="248"/>
      <c r="AH282" s="248"/>
      <c r="AI282" s="248"/>
      <c r="AJ282" s="248"/>
      <c r="AK282" s="248"/>
      <c r="AL282" s="46"/>
      <c r="AM282" s="46"/>
      <c r="AN282" s="48"/>
      <c r="AO282" s="161"/>
      <c r="AS282" s="161"/>
    </row>
    <row r="283" spans="1:45" x14ac:dyDescent="0.25">
      <c r="A283" s="110">
        <v>6</v>
      </c>
      <c r="B283" s="109" t="s">
        <v>154</v>
      </c>
      <c r="C283" s="217" t="s">
        <v>155</v>
      </c>
      <c r="D283" s="382">
        <f t="shared" si="191"/>
        <v>0</v>
      </c>
      <c r="E283" s="382">
        <f t="shared" si="191"/>
        <v>0</v>
      </c>
      <c r="F283" s="382">
        <f t="shared" si="191"/>
        <v>0</v>
      </c>
      <c r="G283" s="380"/>
      <c r="H283" s="383">
        <f t="shared" si="192"/>
        <v>0</v>
      </c>
      <c r="I283" s="382">
        <f t="shared" si="192"/>
        <v>0</v>
      </c>
      <c r="J283" s="382">
        <f t="shared" si="192"/>
        <v>0</v>
      </c>
      <c r="K283" s="380"/>
      <c r="L283" s="392">
        <f t="shared" si="193"/>
        <v>0</v>
      </c>
      <c r="M283" s="382">
        <f t="shared" si="193"/>
        <v>0</v>
      </c>
      <c r="N283" s="396">
        <f t="shared" si="193"/>
        <v>0</v>
      </c>
      <c r="O283" s="393">
        <f t="shared" si="190"/>
        <v>0</v>
      </c>
      <c r="P283" s="226"/>
      <c r="Q283" s="226"/>
      <c r="R283" s="46"/>
      <c r="V283" s="46"/>
      <c r="W283" s="248"/>
      <c r="X283" s="46"/>
      <c r="Y283" s="248"/>
      <c r="Z283" s="46"/>
      <c r="AA283" s="46"/>
      <c r="AB283" s="46"/>
      <c r="AC283" s="248"/>
      <c r="AD283" s="46"/>
      <c r="AE283" s="46"/>
      <c r="AF283" s="46"/>
      <c r="AG283" s="248"/>
      <c r="AH283" s="248"/>
      <c r="AI283" s="248"/>
      <c r="AJ283" s="248"/>
      <c r="AK283" s="248"/>
      <c r="AL283" s="46"/>
      <c r="AM283" s="46"/>
      <c r="AN283" s="48"/>
      <c r="AO283" s="161"/>
      <c r="AS283" s="161"/>
    </row>
    <row r="284" spans="1:45" ht="30" x14ac:dyDescent="0.25">
      <c r="A284" s="110">
        <v>7</v>
      </c>
      <c r="B284" s="109" t="s">
        <v>75</v>
      </c>
      <c r="C284" s="217" t="s">
        <v>156</v>
      </c>
      <c r="D284" s="382">
        <f t="shared" si="191"/>
        <v>0</v>
      </c>
      <c r="E284" s="382">
        <f t="shared" si="191"/>
        <v>0</v>
      </c>
      <c r="F284" s="382">
        <f t="shared" si="191"/>
        <v>0</v>
      </c>
      <c r="G284" s="380"/>
      <c r="H284" s="383">
        <f t="shared" si="192"/>
        <v>0</v>
      </c>
      <c r="I284" s="382">
        <f t="shared" si="192"/>
        <v>0</v>
      </c>
      <c r="J284" s="382">
        <f t="shared" si="192"/>
        <v>0</v>
      </c>
      <c r="K284" s="380"/>
      <c r="L284" s="392">
        <f t="shared" si="193"/>
        <v>13898000</v>
      </c>
      <c r="M284" s="382">
        <f t="shared" si="193"/>
        <v>0</v>
      </c>
      <c r="N284" s="396">
        <f t="shared" si="193"/>
        <v>0</v>
      </c>
      <c r="O284" s="393">
        <f t="shared" si="190"/>
        <v>13898000</v>
      </c>
      <c r="P284" s="226"/>
      <c r="Q284" s="226"/>
      <c r="R284" s="46"/>
      <c r="V284" s="46"/>
      <c r="W284" s="248"/>
      <c r="X284" s="46"/>
      <c r="Y284" s="248"/>
      <c r="Z284" s="46"/>
      <c r="AA284" s="46"/>
      <c r="AB284" s="46"/>
      <c r="AC284" s="248"/>
      <c r="AD284" s="46"/>
      <c r="AE284" s="46"/>
      <c r="AF284" s="46"/>
      <c r="AG284" s="248"/>
      <c r="AH284" s="248"/>
      <c r="AI284" s="248"/>
      <c r="AJ284" s="248"/>
      <c r="AK284" s="248"/>
      <c r="AL284" s="46"/>
      <c r="AM284" s="46"/>
      <c r="AN284" s="48"/>
      <c r="AO284" s="161"/>
      <c r="AS284" s="161"/>
    </row>
    <row r="285" spans="1:45" x14ac:dyDescent="0.25">
      <c r="A285" s="111"/>
      <c r="B285" s="224" t="s">
        <v>71</v>
      </c>
      <c r="C285" s="221"/>
      <c r="D285" s="385">
        <f t="shared" si="191"/>
        <v>0</v>
      </c>
      <c r="E285" s="385">
        <f t="shared" si="191"/>
        <v>0</v>
      </c>
      <c r="F285" s="385">
        <f t="shared" si="191"/>
        <v>0</v>
      </c>
      <c r="G285" s="386"/>
      <c r="H285" s="387">
        <f t="shared" si="192"/>
        <v>0</v>
      </c>
      <c r="I285" s="385">
        <f t="shared" si="192"/>
        <v>540000</v>
      </c>
      <c r="J285" s="385">
        <f t="shared" si="192"/>
        <v>0</v>
      </c>
      <c r="K285" s="386"/>
      <c r="L285" s="394">
        <f t="shared" si="193"/>
        <v>13898000</v>
      </c>
      <c r="M285" s="385">
        <f t="shared" si="193"/>
        <v>879054275</v>
      </c>
      <c r="N285" s="397">
        <f t="shared" si="193"/>
        <v>0</v>
      </c>
      <c r="O285" s="395">
        <f t="shared" si="190"/>
        <v>892952275</v>
      </c>
      <c r="P285" s="226"/>
      <c r="Q285" s="226"/>
      <c r="R285" s="46"/>
      <c r="V285" s="46"/>
      <c r="W285" s="248"/>
      <c r="X285" s="46"/>
      <c r="Y285" s="248"/>
      <c r="Z285" s="46"/>
      <c r="AA285" s="46"/>
      <c r="AB285" s="46"/>
      <c r="AC285" s="248"/>
      <c r="AD285" s="46"/>
      <c r="AE285" s="46"/>
      <c r="AF285" s="46"/>
      <c r="AG285" s="248"/>
      <c r="AH285" s="248"/>
      <c r="AI285" s="248"/>
      <c r="AJ285" s="248"/>
      <c r="AK285" s="248"/>
      <c r="AL285" s="46"/>
      <c r="AM285" s="46"/>
      <c r="AN285" s="48"/>
      <c r="AO285" s="161"/>
      <c r="AS285" s="161"/>
    </row>
    <row r="286" spans="1:45" ht="30" x14ac:dyDescent="0.25">
      <c r="A286" s="110" t="s">
        <v>55</v>
      </c>
      <c r="B286" s="109" t="s">
        <v>91</v>
      </c>
      <c r="C286" s="217"/>
      <c r="D286" s="390"/>
      <c r="E286" s="390"/>
      <c r="F286" s="390"/>
      <c r="G286" s="398"/>
      <c r="H286" s="835"/>
      <c r="I286" s="836"/>
      <c r="J286" s="836"/>
      <c r="K286" s="838"/>
      <c r="L286" s="837"/>
      <c r="M286" s="836"/>
      <c r="N286" s="838"/>
      <c r="O286" s="393">
        <f t="shared" si="190"/>
        <v>0</v>
      </c>
      <c r="P286" s="226"/>
      <c r="Q286" s="226"/>
      <c r="R286" s="46"/>
      <c r="V286" s="46"/>
      <c r="W286" s="248"/>
      <c r="X286" s="46"/>
      <c r="Y286" s="248"/>
      <c r="Z286" s="46"/>
      <c r="AA286" s="46"/>
      <c r="AB286" s="46"/>
      <c r="AC286" s="248"/>
      <c r="AD286" s="46"/>
      <c r="AE286" s="46"/>
      <c r="AF286" s="46"/>
      <c r="AG286" s="248"/>
      <c r="AH286" s="248"/>
      <c r="AI286" s="248"/>
      <c r="AJ286" s="248"/>
      <c r="AK286" s="248"/>
      <c r="AL286" s="46"/>
      <c r="AM286" s="46"/>
      <c r="AN286" s="48"/>
      <c r="AO286" s="161"/>
      <c r="AS286" s="161"/>
    </row>
    <row r="287" spans="1:45" ht="30" x14ac:dyDescent="0.25">
      <c r="A287" s="110"/>
      <c r="B287" s="109" t="s">
        <v>82</v>
      </c>
      <c r="C287" s="217"/>
      <c r="D287" s="390"/>
      <c r="E287" s="390"/>
      <c r="F287" s="390"/>
      <c r="G287" s="398"/>
      <c r="H287" s="835"/>
      <c r="I287" s="836"/>
      <c r="J287" s="836"/>
      <c r="K287" s="838"/>
      <c r="L287" s="837"/>
      <c r="M287" s="836"/>
      <c r="N287" s="838"/>
      <c r="O287" s="393">
        <f t="shared" si="190"/>
        <v>0</v>
      </c>
      <c r="P287" s="226"/>
      <c r="Q287" s="226"/>
      <c r="R287" s="46"/>
      <c r="V287" s="46"/>
      <c r="W287" s="248"/>
      <c r="X287" s="46"/>
      <c r="Y287" s="248"/>
      <c r="Z287" s="46"/>
      <c r="AA287" s="46"/>
      <c r="AB287" s="46"/>
      <c r="AC287" s="248"/>
      <c r="AD287" s="46"/>
      <c r="AE287" s="46"/>
      <c r="AF287" s="46"/>
      <c r="AG287" s="248"/>
      <c r="AH287" s="248"/>
      <c r="AI287" s="248"/>
      <c r="AJ287" s="248"/>
      <c r="AK287" s="248"/>
      <c r="AL287" s="46"/>
      <c r="AM287" s="46"/>
      <c r="AN287" s="48"/>
      <c r="AO287" s="161"/>
      <c r="AS287" s="161"/>
    </row>
    <row r="288" spans="1:45" x14ac:dyDescent="0.25">
      <c r="A288" s="110">
        <v>8</v>
      </c>
      <c r="B288" s="109" t="s">
        <v>80</v>
      </c>
      <c r="C288" s="217" t="s">
        <v>157</v>
      </c>
      <c r="D288" s="382">
        <f t="shared" ref="D288:F289" si="194">G230</f>
        <v>5661298</v>
      </c>
      <c r="E288" s="382">
        <f t="shared" si="194"/>
        <v>0</v>
      </c>
      <c r="F288" s="382">
        <f t="shared" si="194"/>
        <v>0</v>
      </c>
      <c r="G288" s="380">
        <f>SUM(D288:F288)</f>
        <v>5661298</v>
      </c>
      <c r="H288" s="383">
        <f>M172</f>
        <v>0</v>
      </c>
      <c r="I288" s="382">
        <f>N172</f>
        <v>1412954</v>
      </c>
      <c r="J288" s="382">
        <f>O172</f>
        <v>0</v>
      </c>
      <c r="K288" s="380">
        <f>SUM(H288:J288)</f>
        <v>1412954</v>
      </c>
      <c r="L288" s="392">
        <f t="shared" ref="L288:N289" si="195">D259+H259+L259+P259+D288+H288</f>
        <v>151839806</v>
      </c>
      <c r="M288" s="382">
        <f t="shared" si="195"/>
        <v>1412954</v>
      </c>
      <c r="N288" s="396">
        <f t="shared" si="195"/>
        <v>1973708</v>
      </c>
      <c r="O288" s="393">
        <f t="shared" si="190"/>
        <v>155226468</v>
      </c>
      <c r="P288" s="226"/>
      <c r="Q288" s="226"/>
      <c r="R288" s="46"/>
      <c r="V288" s="46"/>
      <c r="W288" s="248"/>
      <c r="X288" s="46"/>
      <c r="Y288" s="248"/>
      <c r="Z288" s="46"/>
      <c r="AA288" s="46"/>
      <c r="AB288" s="46"/>
      <c r="AC288" s="248"/>
      <c r="AD288" s="46"/>
      <c r="AE288" s="46"/>
      <c r="AF288" s="46"/>
      <c r="AG288" s="248"/>
      <c r="AH288" s="248"/>
      <c r="AI288" s="248"/>
      <c r="AJ288" s="248"/>
      <c r="AK288" s="248"/>
      <c r="AL288" s="46"/>
      <c r="AM288" s="46"/>
      <c r="AN288" s="48"/>
      <c r="AO288" s="161"/>
      <c r="AS288" s="161"/>
    </row>
    <row r="289" spans="1:45" x14ac:dyDescent="0.25">
      <c r="A289" s="110">
        <v>9</v>
      </c>
      <c r="B289" s="109" t="s">
        <v>81</v>
      </c>
      <c r="C289" s="217" t="s">
        <v>157</v>
      </c>
      <c r="D289" s="382">
        <f t="shared" si="194"/>
        <v>0</v>
      </c>
      <c r="E289" s="382">
        <f t="shared" si="194"/>
        <v>0</v>
      </c>
      <c r="F289" s="382">
        <f t="shared" si="194"/>
        <v>0</v>
      </c>
      <c r="G289" s="380">
        <f>SUM(D289:F289)</f>
        <v>0</v>
      </c>
      <c r="H289" s="383"/>
      <c r="I289" s="382"/>
      <c r="J289" s="382"/>
      <c r="K289" s="380"/>
      <c r="L289" s="392">
        <f t="shared" si="195"/>
        <v>0</v>
      </c>
      <c r="M289" s="382">
        <f t="shared" si="195"/>
        <v>0</v>
      </c>
      <c r="N289" s="396">
        <f t="shared" si="195"/>
        <v>0</v>
      </c>
      <c r="O289" s="393">
        <f t="shared" si="190"/>
        <v>0</v>
      </c>
      <c r="P289" s="226"/>
      <c r="Q289" s="226"/>
      <c r="R289" s="46"/>
      <c r="V289" s="46"/>
      <c r="W289" s="248"/>
      <c r="X289" s="46"/>
      <c r="Y289" s="248"/>
      <c r="Z289" s="46"/>
      <c r="AA289" s="46"/>
      <c r="AB289" s="46"/>
      <c r="AC289" s="248"/>
      <c r="AD289" s="46"/>
      <c r="AE289" s="46"/>
      <c r="AF289" s="46"/>
      <c r="AG289" s="248"/>
      <c r="AH289" s="248"/>
      <c r="AI289" s="248"/>
      <c r="AJ289" s="248"/>
      <c r="AK289" s="248"/>
      <c r="AL289" s="46"/>
      <c r="AM289" s="46"/>
      <c r="AN289" s="48"/>
      <c r="AO289" s="161"/>
      <c r="AS289" s="161"/>
    </row>
    <row r="290" spans="1:45" ht="30" x14ac:dyDescent="0.25">
      <c r="A290" s="110"/>
      <c r="B290" s="109" t="s">
        <v>83</v>
      </c>
      <c r="C290" s="217"/>
      <c r="D290" s="390"/>
      <c r="E290" s="390"/>
      <c r="F290" s="390"/>
      <c r="G290" s="398"/>
      <c r="H290" s="835"/>
      <c r="I290" s="836"/>
      <c r="J290" s="836"/>
      <c r="K290" s="838"/>
      <c r="L290" s="837"/>
      <c r="M290" s="836"/>
      <c r="N290" s="838"/>
      <c r="O290" s="393">
        <f t="shared" si="190"/>
        <v>0</v>
      </c>
      <c r="P290" s="226"/>
      <c r="Q290" s="226"/>
      <c r="R290" s="46"/>
      <c r="V290" s="46"/>
      <c r="W290" s="248"/>
      <c r="X290" s="46"/>
      <c r="Y290" s="248"/>
      <c r="Z290" s="46"/>
      <c r="AA290" s="46"/>
      <c r="AB290" s="46"/>
      <c r="AC290" s="248"/>
      <c r="AD290" s="46"/>
      <c r="AE290" s="46"/>
      <c r="AF290" s="46"/>
      <c r="AG290" s="248"/>
      <c r="AH290" s="248"/>
      <c r="AI290" s="248"/>
      <c r="AJ290" s="248"/>
      <c r="AK290" s="248"/>
      <c r="AL290" s="46"/>
      <c r="AM290" s="46"/>
      <c r="AN290" s="48"/>
      <c r="AO290" s="161"/>
      <c r="AS290" s="161"/>
    </row>
    <row r="291" spans="1:45" x14ac:dyDescent="0.25">
      <c r="A291" s="110">
        <v>10</v>
      </c>
      <c r="B291" s="109" t="s">
        <v>80</v>
      </c>
      <c r="C291" s="217" t="s">
        <v>157</v>
      </c>
      <c r="D291" s="382">
        <f t="shared" ref="D291:F292" si="196">G233</f>
        <v>0</v>
      </c>
      <c r="E291" s="382">
        <f t="shared" si="196"/>
        <v>0</v>
      </c>
      <c r="F291" s="382">
        <f t="shared" si="196"/>
        <v>0</v>
      </c>
      <c r="G291" s="380">
        <f t="shared" ref="G291:G292" si="197">SUM(D291:F291)</f>
        <v>0</v>
      </c>
      <c r="H291" s="383">
        <f t="shared" ref="H291:J292" si="198">M175</f>
        <v>0</v>
      </c>
      <c r="I291" s="382">
        <f t="shared" si="198"/>
        <v>0</v>
      </c>
      <c r="J291" s="382">
        <f t="shared" si="198"/>
        <v>0</v>
      </c>
      <c r="K291" s="380">
        <f t="shared" ref="K291:K292" si="199">SUM(H291:J291)</f>
        <v>0</v>
      </c>
      <c r="L291" s="392">
        <f t="shared" ref="L291:N292" si="200">D262+H262+L262+P262+D291+H291</f>
        <v>142608349</v>
      </c>
      <c r="M291" s="382">
        <f t="shared" si="200"/>
        <v>0</v>
      </c>
      <c r="N291" s="396">
        <f t="shared" si="200"/>
        <v>0</v>
      </c>
      <c r="O291" s="393">
        <f t="shared" si="190"/>
        <v>142608349</v>
      </c>
      <c r="P291" s="226"/>
      <c r="Q291" s="226"/>
      <c r="R291" s="46"/>
      <c r="V291" s="46"/>
      <c r="W291" s="248"/>
      <c r="X291" s="46"/>
      <c r="Y291" s="248"/>
      <c r="Z291" s="46"/>
      <c r="AA291" s="46"/>
      <c r="AB291" s="46"/>
      <c r="AC291" s="248"/>
      <c r="AD291" s="46"/>
      <c r="AE291" s="46"/>
      <c r="AF291" s="46"/>
      <c r="AG291" s="248"/>
      <c r="AH291" s="248"/>
      <c r="AI291" s="248"/>
      <c r="AJ291" s="248"/>
      <c r="AK291" s="248"/>
      <c r="AL291" s="46"/>
      <c r="AM291" s="46"/>
      <c r="AN291" s="48"/>
      <c r="AO291" s="161"/>
      <c r="AS291" s="161"/>
    </row>
    <row r="292" spans="1:45" x14ac:dyDescent="0.25">
      <c r="A292" s="110">
        <v>11</v>
      </c>
      <c r="B292" s="109" t="s">
        <v>81</v>
      </c>
      <c r="C292" s="217" t="s">
        <v>157</v>
      </c>
      <c r="D292" s="382">
        <f t="shared" si="196"/>
        <v>0</v>
      </c>
      <c r="E292" s="382">
        <f t="shared" si="196"/>
        <v>0</v>
      </c>
      <c r="F292" s="382">
        <f t="shared" si="196"/>
        <v>0</v>
      </c>
      <c r="G292" s="380">
        <f t="shared" si="197"/>
        <v>0</v>
      </c>
      <c r="H292" s="383">
        <f t="shared" si="198"/>
        <v>0</v>
      </c>
      <c r="I292" s="382">
        <f t="shared" si="198"/>
        <v>0</v>
      </c>
      <c r="J292" s="382">
        <f t="shared" si="198"/>
        <v>0</v>
      </c>
      <c r="K292" s="380">
        <f t="shared" si="199"/>
        <v>0</v>
      </c>
      <c r="L292" s="392">
        <f t="shared" si="200"/>
        <v>0</v>
      </c>
      <c r="M292" s="382">
        <f t="shared" si="200"/>
        <v>0</v>
      </c>
      <c r="N292" s="396">
        <f t="shared" si="200"/>
        <v>0</v>
      </c>
      <c r="O292" s="393">
        <f t="shared" si="190"/>
        <v>0</v>
      </c>
      <c r="P292" s="226"/>
      <c r="Q292" s="226"/>
      <c r="R292" s="46"/>
      <c r="V292" s="46"/>
      <c r="W292" s="248"/>
      <c r="X292" s="46"/>
      <c r="Y292" s="248"/>
      <c r="Z292" s="46"/>
      <c r="AA292" s="46"/>
      <c r="AB292" s="46"/>
      <c r="AC292" s="248"/>
      <c r="AD292" s="46"/>
      <c r="AE292" s="46"/>
      <c r="AF292" s="46"/>
      <c r="AG292" s="248"/>
      <c r="AH292" s="248"/>
      <c r="AI292" s="248"/>
      <c r="AJ292" s="248"/>
      <c r="AK292" s="248"/>
      <c r="AL292" s="46"/>
      <c r="AM292" s="46"/>
      <c r="AN292" s="48"/>
      <c r="AO292" s="161"/>
      <c r="AS292" s="161"/>
    </row>
    <row r="293" spans="1:45" ht="30" x14ac:dyDescent="0.25">
      <c r="A293" s="110"/>
      <c r="B293" s="109" t="s">
        <v>84</v>
      </c>
      <c r="C293" s="217"/>
      <c r="D293" s="390"/>
      <c r="E293" s="390"/>
      <c r="F293" s="390"/>
      <c r="G293" s="380"/>
      <c r="H293" s="835"/>
      <c r="I293" s="836"/>
      <c r="J293" s="836"/>
      <c r="K293" s="380"/>
      <c r="L293" s="837"/>
      <c r="M293" s="836"/>
      <c r="N293" s="838"/>
      <c r="O293" s="393">
        <f t="shared" si="190"/>
        <v>0</v>
      </c>
      <c r="P293" s="226"/>
      <c r="Q293" s="226"/>
      <c r="R293" s="46"/>
      <c r="V293" s="46"/>
      <c r="W293" s="248"/>
      <c r="X293" s="46"/>
      <c r="Y293" s="248"/>
      <c r="Z293" s="46"/>
      <c r="AA293" s="46"/>
      <c r="AB293" s="46"/>
      <c r="AC293" s="248"/>
      <c r="AD293" s="46"/>
      <c r="AE293" s="46"/>
      <c r="AF293" s="46"/>
      <c r="AG293" s="248"/>
      <c r="AH293" s="248"/>
      <c r="AI293" s="248"/>
      <c r="AJ293" s="248"/>
      <c r="AK293" s="248"/>
      <c r="AL293" s="46"/>
      <c r="AM293" s="46"/>
      <c r="AN293" s="48"/>
      <c r="AO293" s="161"/>
      <c r="AS293" s="161"/>
    </row>
    <row r="294" spans="1:45" x14ac:dyDescent="0.25">
      <c r="A294" s="110">
        <v>12</v>
      </c>
      <c r="B294" s="109" t="s">
        <v>158</v>
      </c>
      <c r="C294" s="217" t="s">
        <v>167</v>
      </c>
      <c r="D294" s="382">
        <f t="shared" ref="D294:F298" si="201">G236</f>
        <v>0</v>
      </c>
      <c r="E294" s="382">
        <f t="shared" si="201"/>
        <v>0</v>
      </c>
      <c r="F294" s="382">
        <f t="shared" si="201"/>
        <v>0</v>
      </c>
      <c r="G294" s="380">
        <f t="shared" ref="G294:G297" si="202">SUM(D294:F294)</f>
        <v>0</v>
      </c>
      <c r="H294" s="383">
        <f t="shared" ref="H294:J298" si="203">M178</f>
        <v>0</v>
      </c>
      <c r="I294" s="382">
        <f t="shared" si="203"/>
        <v>0</v>
      </c>
      <c r="J294" s="382">
        <f t="shared" si="203"/>
        <v>0</v>
      </c>
      <c r="K294" s="380">
        <f t="shared" ref="K294:K297" si="204">SUM(H294:J294)</f>
        <v>0</v>
      </c>
      <c r="L294" s="392">
        <f t="shared" ref="L294:N298" si="205">D265+H265+L265+P265+D294+H294</f>
        <v>0</v>
      </c>
      <c r="M294" s="382">
        <f t="shared" si="205"/>
        <v>0</v>
      </c>
      <c r="N294" s="396">
        <f t="shared" si="205"/>
        <v>0</v>
      </c>
      <c r="O294" s="393">
        <f t="shared" si="190"/>
        <v>0</v>
      </c>
      <c r="P294" s="226"/>
      <c r="Q294" s="226"/>
      <c r="R294" s="46"/>
      <c r="V294" s="46"/>
      <c r="W294" s="248"/>
      <c r="X294" s="46"/>
      <c r="Y294" s="248"/>
      <c r="Z294" s="46"/>
      <c r="AA294" s="46"/>
      <c r="AB294" s="46"/>
      <c r="AC294" s="248"/>
      <c r="AD294" s="46"/>
      <c r="AE294" s="46"/>
      <c r="AF294" s="46"/>
      <c r="AG294" s="248"/>
      <c r="AH294" s="248"/>
      <c r="AI294" s="248"/>
      <c r="AJ294" s="248"/>
      <c r="AK294" s="248"/>
      <c r="AL294" s="46"/>
      <c r="AM294" s="46"/>
      <c r="AN294" s="48"/>
      <c r="AO294" s="161"/>
      <c r="AS294" s="161"/>
    </row>
    <row r="295" spans="1:45" x14ac:dyDescent="0.25">
      <c r="A295" s="110">
        <v>13</v>
      </c>
      <c r="B295" s="109" t="s">
        <v>78</v>
      </c>
      <c r="C295" s="217" t="s">
        <v>168</v>
      </c>
      <c r="D295" s="382">
        <f t="shared" si="201"/>
        <v>0</v>
      </c>
      <c r="E295" s="382">
        <f t="shared" si="201"/>
        <v>0</v>
      </c>
      <c r="F295" s="382">
        <f t="shared" si="201"/>
        <v>0</v>
      </c>
      <c r="G295" s="380">
        <f t="shared" si="202"/>
        <v>0</v>
      </c>
      <c r="H295" s="383">
        <f t="shared" si="203"/>
        <v>0</v>
      </c>
      <c r="I295" s="382">
        <f t="shared" si="203"/>
        <v>0</v>
      </c>
      <c r="J295" s="382">
        <f t="shared" si="203"/>
        <v>0</v>
      </c>
      <c r="K295" s="380">
        <f t="shared" si="204"/>
        <v>0</v>
      </c>
      <c r="L295" s="392">
        <f t="shared" si="205"/>
        <v>0</v>
      </c>
      <c r="M295" s="382">
        <f t="shared" si="205"/>
        <v>0</v>
      </c>
      <c r="N295" s="396">
        <f t="shared" si="205"/>
        <v>0</v>
      </c>
      <c r="O295" s="393">
        <f t="shared" si="190"/>
        <v>0</v>
      </c>
      <c r="P295" s="226"/>
      <c r="Q295" s="226"/>
      <c r="R295" s="46"/>
      <c r="V295" s="46"/>
      <c r="W295" s="248"/>
      <c r="X295" s="46"/>
      <c r="Y295" s="248"/>
      <c r="Z295" s="46"/>
      <c r="AA295" s="46"/>
      <c r="AB295" s="46"/>
      <c r="AC295" s="248"/>
      <c r="AD295" s="46"/>
      <c r="AE295" s="46"/>
      <c r="AF295" s="46"/>
      <c r="AG295" s="248"/>
      <c r="AH295" s="248"/>
      <c r="AI295" s="248"/>
      <c r="AJ295" s="248"/>
      <c r="AK295" s="248"/>
      <c r="AL295" s="46"/>
      <c r="AM295" s="46"/>
      <c r="AN295" s="48"/>
      <c r="AO295" s="161"/>
      <c r="AS295" s="161"/>
    </row>
    <row r="296" spans="1:45" ht="30" x14ac:dyDescent="0.25">
      <c r="A296" s="110">
        <v>14</v>
      </c>
      <c r="B296" s="109" t="s">
        <v>159</v>
      </c>
      <c r="C296" s="225" t="s">
        <v>169</v>
      </c>
      <c r="D296" s="382">
        <f t="shared" si="201"/>
        <v>0</v>
      </c>
      <c r="E296" s="382">
        <f t="shared" si="201"/>
        <v>0</v>
      </c>
      <c r="F296" s="382">
        <f t="shared" si="201"/>
        <v>0</v>
      </c>
      <c r="G296" s="380">
        <f t="shared" si="202"/>
        <v>0</v>
      </c>
      <c r="H296" s="383">
        <f t="shared" si="203"/>
        <v>0</v>
      </c>
      <c r="I296" s="382">
        <f t="shared" si="203"/>
        <v>0</v>
      </c>
      <c r="J296" s="382">
        <f t="shared" si="203"/>
        <v>0</v>
      </c>
      <c r="K296" s="380">
        <f t="shared" si="204"/>
        <v>0</v>
      </c>
      <c r="L296" s="392">
        <f t="shared" si="205"/>
        <v>0</v>
      </c>
      <c r="M296" s="382">
        <f t="shared" si="205"/>
        <v>0</v>
      </c>
      <c r="N296" s="396">
        <f t="shared" si="205"/>
        <v>0</v>
      </c>
      <c r="O296" s="393">
        <f t="shared" si="190"/>
        <v>0</v>
      </c>
      <c r="P296" s="226"/>
      <c r="Q296" s="226"/>
      <c r="R296" s="46"/>
      <c r="V296" s="46"/>
      <c r="W296" s="248"/>
      <c r="X296" s="46"/>
      <c r="Y296" s="248"/>
      <c r="Z296" s="46"/>
      <c r="AA296" s="46"/>
      <c r="AB296" s="46"/>
      <c r="AC296" s="248"/>
      <c r="AD296" s="46"/>
      <c r="AE296" s="46"/>
      <c r="AF296" s="46"/>
      <c r="AG296" s="248"/>
      <c r="AH296" s="248"/>
      <c r="AI296" s="248"/>
      <c r="AJ296" s="248"/>
      <c r="AK296" s="248"/>
      <c r="AL296" s="46"/>
      <c r="AM296" s="46"/>
      <c r="AN296" s="48"/>
      <c r="AO296" s="161"/>
      <c r="AS296" s="161"/>
    </row>
    <row r="297" spans="1:45" x14ac:dyDescent="0.25">
      <c r="A297" s="111"/>
      <c r="B297" s="224" t="s">
        <v>51</v>
      </c>
      <c r="C297" s="224"/>
      <c r="D297" s="385">
        <f t="shared" si="201"/>
        <v>5661298</v>
      </c>
      <c r="E297" s="385">
        <f t="shared" si="201"/>
        <v>0</v>
      </c>
      <c r="F297" s="385">
        <f t="shared" si="201"/>
        <v>0</v>
      </c>
      <c r="G297" s="386">
        <f t="shared" si="202"/>
        <v>5661298</v>
      </c>
      <c r="H297" s="387">
        <f t="shared" si="203"/>
        <v>0</v>
      </c>
      <c r="I297" s="385">
        <f t="shared" si="203"/>
        <v>1412954</v>
      </c>
      <c r="J297" s="385">
        <f t="shared" si="203"/>
        <v>0</v>
      </c>
      <c r="K297" s="386">
        <f t="shared" si="204"/>
        <v>1412954</v>
      </c>
      <c r="L297" s="394">
        <f t="shared" si="205"/>
        <v>294448155</v>
      </c>
      <c r="M297" s="385">
        <f t="shared" si="205"/>
        <v>1412954</v>
      </c>
      <c r="N297" s="397">
        <f t="shared" si="205"/>
        <v>1973708</v>
      </c>
      <c r="O297" s="395">
        <f t="shared" si="190"/>
        <v>297834817</v>
      </c>
      <c r="P297" s="226"/>
      <c r="Q297" s="226"/>
      <c r="R297" s="46"/>
      <c r="V297" s="46"/>
      <c r="W297" s="248"/>
      <c r="X297" s="46"/>
      <c r="Y297" s="248"/>
      <c r="Z297" s="46"/>
      <c r="AA297" s="46"/>
      <c r="AB297" s="46"/>
      <c r="AC297" s="248"/>
      <c r="AD297" s="46"/>
      <c r="AE297" s="46"/>
      <c r="AF297" s="46"/>
      <c r="AG297" s="248"/>
      <c r="AH297" s="248"/>
      <c r="AI297" s="248"/>
      <c r="AJ297" s="248"/>
      <c r="AK297" s="248"/>
      <c r="AL297" s="46"/>
      <c r="AM297" s="46"/>
      <c r="AN297" s="48"/>
      <c r="AO297" s="161"/>
      <c r="AS297" s="161"/>
    </row>
    <row r="298" spans="1:45" ht="30" thickBot="1" x14ac:dyDescent="0.3">
      <c r="A298" s="110"/>
      <c r="B298" s="224" t="s">
        <v>104</v>
      </c>
      <c r="C298" s="224"/>
      <c r="D298" s="385">
        <f t="shared" si="201"/>
        <v>16082461.370000001</v>
      </c>
      <c r="E298" s="385">
        <f t="shared" si="201"/>
        <v>22358024.039999999</v>
      </c>
      <c r="F298" s="385">
        <f t="shared" si="201"/>
        <v>0</v>
      </c>
      <c r="G298" s="386">
        <f>SUM(D298:F298)</f>
        <v>38440485.409999996</v>
      </c>
      <c r="H298" s="387">
        <f t="shared" si="203"/>
        <v>0</v>
      </c>
      <c r="I298" s="385">
        <f t="shared" si="203"/>
        <v>38936503</v>
      </c>
      <c r="J298" s="385">
        <f t="shared" si="203"/>
        <v>0</v>
      </c>
      <c r="K298" s="386">
        <f>SUM(H298:J298)</f>
        <v>38936503</v>
      </c>
      <c r="L298" s="399">
        <f t="shared" si="205"/>
        <v>1946130934.3199999</v>
      </c>
      <c r="M298" s="400">
        <f t="shared" si="205"/>
        <v>972185861.74000001</v>
      </c>
      <c r="N298" s="401">
        <f t="shared" si="205"/>
        <v>7850908</v>
      </c>
      <c r="O298" s="402">
        <f>SUM(L298:N298)</f>
        <v>2926167704.0599999</v>
      </c>
      <c r="P298" s="226"/>
      <c r="Q298" s="226"/>
      <c r="R298" s="46"/>
      <c r="V298" s="46"/>
      <c r="W298" s="248"/>
      <c r="X298" s="46"/>
      <c r="Y298" s="248"/>
      <c r="Z298" s="46"/>
      <c r="AA298" s="46"/>
      <c r="AB298" s="46"/>
      <c r="AC298" s="248"/>
      <c r="AD298" s="46"/>
      <c r="AE298" s="46"/>
      <c r="AF298" s="46"/>
      <c r="AG298" s="248"/>
      <c r="AH298" s="248"/>
      <c r="AI298" s="248"/>
      <c r="AJ298" s="248"/>
      <c r="AK298" s="248"/>
      <c r="AL298" s="46"/>
      <c r="AM298" s="46"/>
      <c r="AN298" s="48"/>
      <c r="AO298" s="161"/>
      <c r="AS298" s="161"/>
    </row>
    <row r="299" spans="1:45" ht="15.75" thickTop="1" x14ac:dyDescent="0.25">
      <c r="V299" s="47"/>
      <c r="W299" s="47"/>
      <c r="Y299" s="248"/>
      <c r="Z299" s="46"/>
      <c r="AA299" s="46"/>
      <c r="AB299" s="48"/>
      <c r="AC299" s="161"/>
      <c r="AG299" s="161"/>
    </row>
    <row r="300" spans="1:45" x14ac:dyDescent="0.25">
      <c r="V300" s="47"/>
      <c r="W300" s="47"/>
      <c r="Y300" s="248"/>
      <c r="Z300" s="46"/>
      <c r="AA300" s="46"/>
      <c r="AB300" s="48"/>
      <c r="AC300" s="161"/>
      <c r="AG300" s="161"/>
    </row>
    <row r="301" spans="1:45" x14ac:dyDescent="0.25">
      <c r="V301" s="47"/>
      <c r="W301" s="47"/>
      <c r="Y301" s="248"/>
      <c r="Z301" s="46"/>
      <c r="AA301" s="46"/>
      <c r="AB301" s="48"/>
      <c r="AC301" s="161"/>
      <c r="AG301" s="161"/>
    </row>
    <row r="302" spans="1:45" x14ac:dyDescent="0.25">
      <c r="V302" s="47"/>
      <c r="W302" s="47"/>
      <c r="Y302" s="248"/>
      <c r="Z302" s="46"/>
      <c r="AA302" s="46"/>
      <c r="AB302" s="48"/>
      <c r="AC302" s="161"/>
      <c r="AG302" s="161"/>
    </row>
    <row r="303" spans="1:45" x14ac:dyDescent="0.25">
      <c r="V303" s="47"/>
      <c r="W303" s="47"/>
      <c r="Y303" s="248"/>
      <c r="Z303" s="46"/>
      <c r="AA303" s="46"/>
      <c r="AB303" s="48"/>
      <c r="AC303" s="161"/>
      <c r="AG303" s="161"/>
    </row>
    <row r="304" spans="1:45" x14ac:dyDescent="0.25">
      <c r="V304" s="47"/>
      <c r="W304" s="47"/>
      <c r="Y304" s="248"/>
      <c r="Z304" s="46"/>
      <c r="AA304" s="46"/>
      <c r="AB304" s="48"/>
      <c r="AC304" s="161"/>
      <c r="AG304" s="161"/>
    </row>
  </sheetData>
  <mergeCells count="396">
    <mergeCell ref="G2:I2"/>
    <mergeCell ref="J2:L2"/>
    <mergeCell ref="G126:I126"/>
    <mergeCell ref="D33:X33"/>
    <mergeCell ref="D1:X1"/>
    <mergeCell ref="L257:O258"/>
    <mergeCell ref="P257:S258"/>
    <mergeCell ref="M177:O177"/>
    <mergeCell ref="D165:F165"/>
    <mergeCell ref="G165:I165"/>
    <mergeCell ref="J165:L165"/>
    <mergeCell ref="D170:F171"/>
    <mergeCell ref="G170:I171"/>
    <mergeCell ref="J170:L171"/>
    <mergeCell ref="D174:F174"/>
    <mergeCell ref="G174:I174"/>
    <mergeCell ref="J174:L174"/>
    <mergeCell ref="G177:I177"/>
    <mergeCell ref="J177:L177"/>
    <mergeCell ref="J158:L158"/>
    <mergeCell ref="D245:F245"/>
    <mergeCell ref="H245:J245"/>
    <mergeCell ref="L245:N245"/>
    <mergeCell ref="P245:R245"/>
    <mergeCell ref="V203:X203"/>
    <mergeCell ref="D232:F232"/>
    <mergeCell ref="C1:C2"/>
    <mergeCell ref="C33:C34"/>
    <mergeCell ref="D64:X64"/>
    <mergeCell ref="C64:C65"/>
    <mergeCell ref="C93:C94"/>
    <mergeCell ref="C124:C125"/>
    <mergeCell ref="D93:R93"/>
    <mergeCell ref="C154:C155"/>
    <mergeCell ref="D34:F34"/>
    <mergeCell ref="D37:F37"/>
    <mergeCell ref="D44:F44"/>
    <mergeCell ref="D24:F24"/>
    <mergeCell ref="D155:F155"/>
    <mergeCell ref="G155:I155"/>
    <mergeCell ref="J155:L155"/>
    <mergeCell ref="D154:O154"/>
    <mergeCell ref="D3:F3"/>
    <mergeCell ref="M2:O2"/>
    <mergeCell ref="M5:O5"/>
    <mergeCell ref="M12:O12"/>
    <mergeCell ref="M3:O3"/>
    <mergeCell ref="D2:F2"/>
    <mergeCell ref="D212:I212"/>
    <mergeCell ref="D272:G272"/>
    <mergeCell ref="D242:S242"/>
    <mergeCell ref="V206:X206"/>
    <mergeCell ref="D235:F235"/>
    <mergeCell ref="G213:I213"/>
    <mergeCell ref="G216:I216"/>
    <mergeCell ref="G223:I223"/>
    <mergeCell ref="G228:I229"/>
    <mergeCell ref="G232:I232"/>
    <mergeCell ref="G235:I235"/>
    <mergeCell ref="D223:F223"/>
    <mergeCell ref="D228:F229"/>
    <mergeCell ref="D264:F264"/>
    <mergeCell ref="H264:J264"/>
    <mergeCell ref="L264:N264"/>
    <mergeCell ref="P264:R264"/>
    <mergeCell ref="D243:G243"/>
    <mergeCell ref="H243:K243"/>
    <mergeCell ref="L243:O243"/>
    <mergeCell ref="P243:S243"/>
    <mergeCell ref="D271:O271"/>
    <mergeCell ref="S214:U214"/>
    <mergeCell ref="S216:U216"/>
    <mergeCell ref="H293:J293"/>
    <mergeCell ref="L293:N293"/>
    <mergeCell ref="D252:F252"/>
    <mergeCell ref="H252:J252"/>
    <mergeCell ref="L252:N252"/>
    <mergeCell ref="P252:R252"/>
    <mergeCell ref="H281:J281"/>
    <mergeCell ref="L281:N281"/>
    <mergeCell ref="L286:N287"/>
    <mergeCell ref="L290:N290"/>
    <mergeCell ref="H290:K290"/>
    <mergeCell ref="D261:G261"/>
    <mergeCell ref="H261:K261"/>
    <mergeCell ref="L261:O261"/>
    <mergeCell ref="P261:S261"/>
    <mergeCell ref="D257:G258"/>
    <mergeCell ref="H257:K258"/>
    <mergeCell ref="L274:N274"/>
    <mergeCell ref="H272:K272"/>
    <mergeCell ref="L272:O272"/>
    <mergeCell ref="H286:K287"/>
    <mergeCell ref="H274:J274"/>
    <mergeCell ref="J235:L235"/>
    <mergeCell ref="M235:O235"/>
    <mergeCell ref="P235:R235"/>
    <mergeCell ref="S235:U235"/>
    <mergeCell ref="J223:L223"/>
    <mergeCell ref="M223:O223"/>
    <mergeCell ref="P223:R223"/>
    <mergeCell ref="S223:U223"/>
    <mergeCell ref="J232:L232"/>
    <mergeCell ref="M232:O232"/>
    <mergeCell ref="P232:R232"/>
    <mergeCell ref="S232:U232"/>
    <mergeCell ref="J228:L229"/>
    <mergeCell ref="P228:R229"/>
    <mergeCell ref="S228:U229"/>
    <mergeCell ref="M228:O229"/>
    <mergeCell ref="G187:I187"/>
    <mergeCell ref="G194:I194"/>
    <mergeCell ref="G199:I200"/>
    <mergeCell ref="D158:F158"/>
    <mergeCell ref="G158:I158"/>
    <mergeCell ref="M187:O187"/>
    <mergeCell ref="P187:R187"/>
    <mergeCell ref="D194:F194"/>
    <mergeCell ref="J187:L187"/>
    <mergeCell ref="M165:O165"/>
    <mergeCell ref="M170:O171"/>
    <mergeCell ref="M174:O174"/>
    <mergeCell ref="M158:O158"/>
    <mergeCell ref="D177:F177"/>
    <mergeCell ref="D184:F184"/>
    <mergeCell ref="J184:L184"/>
    <mergeCell ref="M184:O184"/>
    <mergeCell ref="P184:R184"/>
    <mergeCell ref="G184:I184"/>
    <mergeCell ref="D185:F185"/>
    <mergeCell ref="G185:I185"/>
    <mergeCell ref="D183:X183"/>
    <mergeCell ref="V184:X184"/>
    <mergeCell ref="J185:L185"/>
    <mergeCell ref="D213:F213"/>
    <mergeCell ref="V187:X187"/>
    <mergeCell ref="D216:F216"/>
    <mergeCell ref="J194:L194"/>
    <mergeCell ref="M194:O194"/>
    <mergeCell ref="P194:R194"/>
    <mergeCell ref="S203:U203"/>
    <mergeCell ref="S206:U206"/>
    <mergeCell ref="D203:F203"/>
    <mergeCell ref="J203:L203"/>
    <mergeCell ref="M203:O203"/>
    <mergeCell ref="P203:R203"/>
    <mergeCell ref="D206:F206"/>
    <mergeCell ref="J206:L206"/>
    <mergeCell ref="M206:O206"/>
    <mergeCell ref="P206:R206"/>
    <mergeCell ref="V194:X194"/>
    <mergeCell ref="V199:X200"/>
    <mergeCell ref="G203:I203"/>
    <mergeCell ref="G206:I206"/>
    <mergeCell ref="D214:F214"/>
    <mergeCell ref="G214:I214"/>
    <mergeCell ref="D187:F187"/>
    <mergeCell ref="D199:F200"/>
    <mergeCell ref="J95:L95"/>
    <mergeCell ref="S44:U44"/>
    <mergeCell ref="S49:U50"/>
    <mergeCell ref="S53:U53"/>
    <mergeCell ref="S80:U81"/>
    <mergeCell ref="V65:X65"/>
    <mergeCell ref="V66:X66"/>
    <mergeCell ref="V80:X81"/>
    <mergeCell ref="V75:X75"/>
    <mergeCell ref="S68:U68"/>
    <mergeCell ref="V53:X53"/>
    <mergeCell ref="V49:X50"/>
    <mergeCell ref="M185:O185"/>
    <mergeCell ref="P185:R185"/>
    <mergeCell ref="S185:U185"/>
    <mergeCell ref="V185:X185"/>
    <mergeCell ref="J147:L147"/>
    <mergeCell ref="M147:O147"/>
    <mergeCell ref="P147:R147"/>
    <mergeCell ref="S147:U147"/>
    <mergeCell ref="M37:O37"/>
    <mergeCell ref="P37:R37"/>
    <mergeCell ref="V37:X37"/>
    <mergeCell ref="P116:R116"/>
    <mergeCell ref="J116:L116"/>
    <mergeCell ref="M116:O116"/>
    <mergeCell ref="J113:L113"/>
    <mergeCell ref="M113:O113"/>
    <mergeCell ref="P113:R113"/>
    <mergeCell ref="J124:U124"/>
    <mergeCell ref="V68:X68"/>
    <mergeCell ref="S66:U66"/>
    <mergeCell ref="S75:U75"/>
    <mergeCell ref="V44:X44"/>
    <mergeCell ref="S87:U87"/>
    <mergeCell ref="V87:X87"/>
    <mergeCell ref="S17:U18"/>
    <mergeCell ref="D21:F21"/>
    <mergeCell ref="G21:I21"/>
    <mergeCell ref="J21:L21"/>
    <mergeCell ref="P21:R21"/>
    <mergeCell ref="S21:U21"/>
    <mergeCell ref="D17:F18"/>
    <mergeCell ref="G17:I18"/>
    <mergeCell ref="J17:L18"/>
    <mergeCell ref="P17:R18"/>
    <mergeCell ref="M17:O18"/>
    <mergeCell ref="M21:O21"/>
    <mergeCell ref="D116:F116"/>
    <mergeCell ref="J84:L84"/>
    <mergeCell ref="M84:O84"/>
    <mergeCell ref="P84:R84"/>
    <mergeCell ref="S84:U84"/>
    <mergeCell ref="V84:X84"/>
    <mergeCell ref="D113:F113"/>
    <mergeCell ref="G113:I113"/>
    <mergeCell ref="D109:F110"/>
    <mergeCell ref="D104:F104"/>
    <mergeCell ref="G104:I104"/>
    <mergeCell ref="D97:F97"/>
    <mergeCell ref="G97:I97"/>
    <mergeCell ref="J94:L94"/>
    <mergeCell ref="M94:O94"/>
    <mergeCell ref="P94:R94"/>
    <mergeCell ref="D84:F84"/>
    <mergeCell ref="G84:I84"/>
    <mergeCell ref="D94:F94"/>
    <mergeCell ref="G94:I94"/>
    <mergeCell ref="G87:I87"/>
    <mergeCell ref="D87:F87"/>
    <mergeCell ref="D95:F95"/>
    <mergeCell ref="G95:I95"/>
    <mergeCell ref="M214:O214"/>
    <mergeCell ref="P214:R214"/>
    <mergeCell ref="M95:O95"/>
    <mergeCell ref="P95:R95"/>
    <mergeCell ref="M44:O44"/>
    <mergeCell ref="J87:L87"/>
    <mergeCell ref="M87:O87"/>
    <mergeCell ref="P87:R87"/>
    <mergeCell ref="J68:L68"/>
    <mergeCell ref="M68:O68"/>
    <mergeCell ref="P68:R68"/>
    <mergeCell ref="P104:R104"/>
    <mergeCell ref="P97:R97"/>
    <mergeCell ref="J97:L97"/>
    <mergeCell ref="M97:O97"/>
    <mergeCell ref="J214:L214"/>
    <mergeCell ref="J213:L213"/>
    <mergeCell ref="J75:L75"/>
    <mergeCell ref="M75:O75"/>
    <mergeCell ref="P75:R75"/>
    <mergeCell ref="P44:R44"/>
    <mergeCell ref="M213:O213"/>
    <mergeCell ref="P213:R213"/>
    <mergeCell ref="J212:U212"/>
    <mergeCell ref="J199:L200"/>
    <mergeCell ref="M199:O200"/>
    <mergeCell ref="P199:R200"/>
    <mergeCell ref="S213:U213"/>
    <mergeCell ref="G116:I116"/>
    <mergeCell ref="G147:I147"/>
    <mergeCell ref="D124:I124"/>
    <mergeCell ref="P109:R110"/>
    <mergeCell ref="J109:L110"/>
    <mergeCell ref="D147:F147"/>
    <mergeCell ref="S187:U187"/>
    <mergeCell ref="S194:U194"/>
    <mergeCell ref="S199:U200"/>
    <mergeCell ref="S184:U184"/>
    <mergeCell ref="S135:U135"/>
    <mergeCell ref="S140:U141"/>
    <mergeCell ref="S144:U144"/>
    <mergeCell ref="J140:L141"/>
    <mergeCell ref="M140:O141"/>
    <mergeCell ref="P140:R141"/>
    <mergeCell ref="J144:L144"/>
    <mergeCell ref="M144:O144"/>
    <mergeCell ref="P144:R144"/>
    <mergeCell ref="S126:U126"/>
    <mergeCell ref="D56:F56"/>
    <mergeCell ref="G65:I65"/>
    <mergeCell ref="J44:L44"/>
    <mergeCell ref="M53:O53"/>
    <mergeCell ref="P53:R53"/>
    <mergeCell ref="G49:I50"/>
    <mergeCell ref="J49:L50"/>
    <mergeCell ref="M49:O50"/>
    <mergeCell ref="P49:R50"/>
    <mergeCell ref="D80:F81"/>
    <mergeCell ref="D68:F68"/>
    <mergeCell ref="J80:L81"/>
    <mergeCell ref="M80:O81"/>
    <mergeCell ref="P80:R81"/>
    <mergeCell ref="D49:F50"/>
    <mergeCell ref="D53:F53"/>
    <mergeCell ref="G80:I81"/>
    <mergeCell ref="P135:R135"/>
    <mergeCell ref="D66:F66"/>
    <mergeCell ref="G66:I66"/>
    <mergeCell ref="J66:L66"/>
    <mergeCell ref="M66:O66"/>
    <mergeCell ref="P66:R66"/>
    <mergeCell ref="D65:F65"/>
    <mergeCell ref="G109:I110"/>
    <mergeCell ref="M109:O110"/>
    <mergeCell ref="J104:L104"/>
    <mergeCell ref="M104:O104"/>
    <mergeCell ref="D75:F75"/>
    <mergeCell ref="G68:I68"/>
    <mergeCell ref="G75:I75"/>
    <mergeCell ref="J135:L135"/>
    <mergeCell ref="M135:O135"/>
    <mergeCell ref="J35:L35"/>
    <mergeCell ref="M35:O35"/>
    <mergeCell ref="V2:X2"/>
    <mergeCell ref="S5:U5"/>
    <mergeCell ref="D12:F12"/>
    <mergeCell ref="G12:I12"/>
    <mergeCell ref="J12:L12"/>
    <mergeCell ref="P12:R12"/>
    <mergeCell ref="S12:U12"/>
    <mergeCell ref="D5:F5"/>
    <mergeCell ref="G5:I5"/>
    <mergeCell ref="J5:L5"/>
    <mergeCell ref="P5:R5"/>
    <mergeCell ref="G3:I3"/>
    <mergeCell ref="P3:R3"/>
    <mergeCell ref="S3:U3"/>
    <mergeCell ref="V3:X3"/>
    <mergeCell ref="J3:L3"/>
    <mergeCell ref="G34:I34"/>
    <mergeCell ref="J34:L34"/>
    <mergeCell ref="M34:O34"/>
    <mergeCell ref="P34:R34"/>
    <mergeCell ref="P2:R2"/>
    <mergeCell ref="S2:U2"/>
    <mergeCell ref="V5:X5"/>
    <mergeCell ref="V12:X12"/>
    <mergeCell ref="G56:I56"/>
    <mergeCell ref="J56:L56"/>
    <mergeCell ref="J65:L65"/>
    <mergeCell ref="M65:O65"/>
    <mergeCell ref="P65:R65"/>
    <mergeCell ref="S65:U65"/>
    <mergeCell ref="V17:X18"/>
    <mergeCell ref="V21:X21"/>
    <mergeCell ref="V24:X24"/>
    <mergeCell ref="M56:O56"/>
    <mergeCell ref="P56:R56"/>
    <mergeCell ref="V56:X56"/>
    <mergeCell ref="S56:U56"/>
    <mergeCell ref="G53:I53"/>
    <mergeCell ref="J53:L53"/>
    <mergeCell ref="V34:X34"/>
    <mergeCell ref="S24:U24"/>
    <mergeCell ref="P35:R35"/>
    <mergeCell ref="S35:U35"/>
    <mergeCell ref="V35:X35"/>
    <mergeCell ref="S34:U34"/>
    <mergeCell ref="S37:U37"/>
    <mergeCell ref="J24:L24"/>
    <mergeCell ref="P24:R24"/>
    <mergeCell ref="M24:O24"/>
    <mergeCell ref="D125:F125"/>
    <mergeCell ref="G125:I125"/>
    <mergeCell ref="J216:L216"/>
    <mergeCell ref="M216:O216"/>
    <mergeCell ref="P216:R216"/>
    <mergeCell ref="M155:O155"/>
    <mergeCell ref="D126:F126"/>
    <mergeCell ref="J126:L126"/>
    <mergeCell ref="M126:O126"/>
    <mergeCell ref="P126:R126"/>
    <mergeCell ref="G24:I24"/>
    <mergeCell ref="G44:I44"/>
    <mergeCell ref="D128:F128"/>
    <mergeCell ref="G128:I128"/>
    <mergeCell ref="D135:F135"/>
    <mergeCell ref="G135:I135"/>
    <mergeCell ref="D140:F141"/>
    <mergeCell ref="G140:I141"/>
    <mergeCell ref="D144:F144"/>
    <mergeCell ref="D35:F35"/>
    <mergeCell ref="G35:I35"/>
    <mergeCell ref="D156:F156"/>
    <mergeCell ref="G156:I156"/>
    <mergeCell ref="J156:L156"/>
    <mergeCell ref="M156:O156"/>
    <mergeCell ref="J125:L125"/>
    <mergeCell ref="M125:O125"/>
    <mergeCell ref="P125:R125"/>
    <mergeCell ref="S125:U125"/>
    <mergeCell ref="J128:L128"/>
    <mergeCell ref="M128:O128"/>
    <mergeCell ref="P128:R128"/>
    <mergeCell ref="S128:U128"/>
    <mergeCell ref="G144:I144"/>
  </mergeCells>
  <printOptions horizontalCentered="1" headings="1"/>
  <pageMargins left="0" right="0" top="0.9055118110236221" bottom="0" header="0.51181102362204722" footer="0"/>
  <pageSetup paperSize="9" scale="70" orientation="landscape" r:id="rId1"/>
  <headerFooter alignWithMargins="0">
    <oddHeader>&amp;C&amp;"Arial,Félkövér"&amp;11VÉSZTŐ VÁROS ÖNKORMÁNYZATA ÉS INTÉZÉMÉNYEI BEVÉTELEI
KORMÁNYZATI FUNKCIÓK SZERINTI BONTÁSBAN
2017 ÉV&amp;R2/B. melléklet a ......./20........(..........) önkormányzati rendelethez
adatok E Ft-ban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</sheetPr>
  <dimension ref="A1:Y32"/>
  <sheetViews>
    <sheetView view="pageLayout" topLeftCell="B7" zoomScale="145" zoomScaleNormal="115" zoomScalePageLayoutView="145" workbookViewId="0">
      <selection activeCell="N18" sqref="N18"/>
    </sheetView>
  </sheetViews>
  <sheetFormatPr defaultColWidth="7.42578125" defaultRowHeight="10.5" x14ac:dyDescent="0.2"/>
  <cols>
    <col min="1" max="1" width="5.140625" style="245" customWidth="1"/>
    <col min="2" max="2" width="17.42578125" style="529" customWidth="1"/>
    <col min="3" max="3" width="3.85546875" style="529" customWidth="1"/>
    <col min="4" max="4" width="5.85546875" style="548" customWidth="1"/>
    <col min="5" max="5" width="5.42578125" style="529" bestFit="1" customWidth="1"/>
    <col min="6" max="6" width="5.85546875" style="529" customWidth="1"/>
    <col min="7" max="7" width="5.7109375" style="247" customWidth="1"/>
    <col min="8" max="8" width="5.28515625" style="247" bestFit="1" customWidth="1"/>
    <col min="9" max="9" width="5.42578125" style="247" bestFit="1" customWidth="1"/>
    <col min="10" max="10" width="5.85546875" style="247" customWidth="1"/>
    <col min="11" max="11" width="5.5703125" style="247" customWidth="1"/>
    <col min="12" max="12" width="5.28515625" style="247" bestFit="1" customWidth="1"/>
    <col min="13" max="14" width="5.85546875" style="247" customWidth="1"/>
    <col min="15" max="15" width="5.5703125" style="247" customWidth="1"/>
    <col min="16" max="18" width="5.85546875" style="247" customWidth="1"/>
    <col min="19" max="19" width="5.7109375" style="247" customWidth="1"/>
    <col min="20" max="20" width="5.85546875" style="247" customWidth="1"/>
    <col min="21" max="21" width="6.42578125" style="247" bestFit="1" customWidth="1"/>
    <col min="22" max="22" width="6.42578125" style="247" customWidth="1"/>
    <col min="23" max="23" width="5.7109375" style="247" customWidth="1"/>
    <col min="24" max="16384" width="7.42578125" style="245"/>
  </cols>
  <sheetData>
    <row r="1" spans="1:23" s="73" customFormat="1" ht="12.75" x14ac:dyDescent="0.2">
      <c r="A1" s="713" t="s">
        <v>419</v>
      </c>
      <c r="B1" s="863"/>
      <c r="C1" s="863"/>
      <c r="D1" s="863"/>
      <c r="E1" s="863"/>
      <c r="F1" s="863"/>
      <c r="G1" s="863"/>
      <c r="H1" s="863"/>
      <c r="I1" s="863"/>
      <c r="J1" s="863"/>
      <c r="K1" s="863"/>
      <c r="L1" s="863"/>
      <c r="M1" s="863"/>
      <c r="N1" s="863"/>
      <c r="O1" s="863"/>
      <c r="P1" s="863"/>
      <c r="Q1" s="863"/>
      <c r="R1" s="863"/>
      <c r="S1" s="863"/>
      <c r="T1" s="863"/>
      <c r="U1" s="863"/>
      <c r="V1" s="863"/>
      <c r="W1" s="863"/>
    </row>
    <row r="2" spans="1:23" s="73" customFormat="1" ht="12" x14ac:dyDescent="0.2">
      <c r="A2" s="715"/>
      <c r="B2" s="867"/>
      <c r="C2" s="867"/>
      <c r="D2" s="867"/>
      <c r="E2" s="867"/>
      <c r="F2" s="867"/>
      <c r="G2" s="867"/>
      <c r="H2" s="867"/>
      <c r="I2" s="867"/>
      <c r="J2" s="867"/>
      <c r="K2" s="867"/>
      <c r="L2" s="867"/>
      <c r="M2" s="867"/>
      <c r="N2" s="867"/>
      <c r="O2" s="867"/>
      <c r="P2" s="867"/>
      <c r="Q2" s="867"/>
      <c r="R2" s="867"/>
      <c r="S2" s="867"/>
      <c r="T2" s="867"/>
      <c r="U2" s="867"/>
      <c r="V2" s="677"/>
      <c r="W2" s="676"/>
    </row>
    <row r="3" spans="1:23" s="73" customFormat="1" ht="12.75" x14ac:dyDescent="0.2">
      <c r="A3" s="713" t="s">
        <v>420</v>
      </c>
      <c r="B3" s="863"/>
      <c r="C3" s="863"/>
      <c r="D3" s="863"/>
      <c r="E3" s="863"/>
      <c r="F3" s="863"/>
      <c r="G3" s="863"/>
      <c r="H3" s="863"/>
      <c r="I3" s="863"/>
      <c r="J3" s="863"/>
      <c r="K3" s="863"/>
      <c r="L3" s="863"/>
      <c r="M3" s="863"/>
      <c r="N3" s="863"/>
      <c r="O3" s="863"/>
      <c r="P3" s="863"/>
      <c r="Q3" s="863"/>
      <c r="R3" s="863"/>
      <c r="S3" s="863"/>
      <c r="T3" s="863"/>
      <c r="U3" s="863"/>
      <c r="V3" s="863"/>
      <c r="W3" s="863"/>
    </row>
    <row r="4" spans="1:23" s="73" customFormat="1" ht="12" x14ac:dyDescent="0.2">
      <c r="A4" s="709"/>
      <c r="B4" s="710"/>
      <c r="C4" s="710"/>
      <c r="D4" s="710"/>
      <c r="E4" s="710"/>
      <c r="F4" s="710"/>
      <c r="G4" s="710"/>
      <c r="H4" s="710"/>
      <c r="I4" s="710"/>
      <c r="J4" s="710"/>
      <c r="K4" s="710"/>
      <c r="L4" s="711"/>
      <c r="M4" s="501"/>
      <c r="N4" s="501"/>
      <c r="O4" s="501"/>
      <c r="P4" s="501"/>
      <c r="Q4" s="501"/>
      <c r="R4" s="501"/>
      <c r="S4" s="501"/>
      <c r="T4" s="501"/>
      <c r="U4" s="501"/>
      <c r="V4" s="501"/>
      <c r="W4" s="501"/>
    </row>
    <row r="5" spans="1:23" s="73" customFormat="1" ht="32.25" customHeight="1" x14ac:dyDescent="0.25">
      <c r="A5" s="864" t="s">
        <v>447</v>
      </c>
      <c r="B5" s="865"/>
      <c r="C5" s="865"/>
      <c r="D5" s="865"/>
      <c r="E5" s="865"/>
      <c r="F5" s="865"/>
      <c r="G5" s="865"/>
      <c r="H5" s="865"/>
      <c r="I5" s="865"/>
      <c r="J5" s="865"/>
      <c r="K5" s="865"/>
      <c r="L5" s="865"/>
      <c r="M5" s="865"/>
      <c r="N5" s="865"/>
      <c r="O5" s="865"/>
      <c r="P5" s="865"/>
      <c r="Q5" s="865"/>
      <c r="R5" s="865"/>
      <c r="S5" s="865"/>
      <c r="T5" s="865"/>
      <c r="U5" s="865"/>
      <c r="V5" s="865"/>
      <c r="W5" s="865"/>
    </row>
    <row r="6" spans="1:23" s="73" customFormat="1" ht="13.5" thickBot="1" x14ac:dyDescent="0.25">
      <c r="A6" s="866" t="s">
        <v>405</v>
      </c>
      <c r="B6" s="866"/>
      <c r="C6" s="866"/>
      <c r="D6" s="866"/>
      <c r="E6" s="866"/>
      <c r="F6" s="866"/>
      <c r="G6" s="866"/>
      <c r="H6" s="866"/>
      <c r="I6" s="866"/>
      <c r="J6" s="866"/>
      <c r="K6" s="866"/>
      <c r="L6" s="866"/>
      <c r="M6" s="866"/>
      <c r="N6" s="866"/>
      <c r="O6" s="866"/>
      <c r="P6" s="866"/>
      <c r="Q6" s="866"/>
      <c r="R6" s="866"/>
      <c r="S6" s="866"/>
      <c r="T6" s="866"/>
      <c r="U6" s="866"/>
      <c r="V6" s="866"/>
      <c r="W6" s="866"/>
    </row>
    <row r="7" spans="1:23" s="244" customFormat="1" ht="45" customHeight="1" x14ac:dyDescent="0.2">
      <c r="A7" s="532"/>
      <c r="B7" s="533"/>
      <c r="C7" s="874" t="s">
        <v>144</v>
      </c>
      <c r="D7" s="877" t="s">
        <v>415</v>
      </c>
      <c r="E7" s="878"/>
      <c r="F7" s="878"/>
      <c r="G7" s="879"/>
      <c r="H7" s="877" t="s">
        <v>416</v>
      </c>
      <c r="I7" s="878"/>
      <c r="J7" s="878"/>
      <c r="K7" s="879"/>
      <c r="L7" s="877" t="s">
        <v>417</v>
      </c>
      <c r="M7" s="878"/>
      <c r="N7" s="878"/>
      <c r="O7" s="879"/>
      <c r="P7" s="877" t="s">
        <v>418</v>
      </c>
      <c r="Q7" s="878"/>
      <c r="R7" s="878"/>
      <c r="S7" s="879"/>
      <c r="T7" s="868" t="s">
        <v>10</v>
      </c>
      <c r="U7" s="869"/>
      <c r="V7" s="869"/>
      <c r="W7" s="870"/>
    </row>
    <row r="8" spans="1:23" s="244" customFormat="1" ht="12.75" customHeight="1" thickBot="1" x14ac:dyDescent="0.25">
      <c r="A8" s="534" t="s">
        <v>42</v>
      </c>
      <c r="B8" s="517" t="s">
        <v>6</v>
      </c>
      <c r="C8" s="875"/>
      <c r="D8" s="880"/>
      <c r="E8" s="881"/>
      <c r="F8" s="881"/>
      <c r="G8" s="882"/>
      <c r="H8" s="880"/>
      <c r="I8" s="881"/>
      <c r="J8" s="881"/>
      <c r="K8" s="882"/>
      <c r="L8" s="880"/>
      <c r="M8" s="881"/>
      <c r="N8" s="881"/>
      <c r="O8" s="882"/>
      <c r="P8" s="880"/>
      <c r="Q8" s="881"/>
      <c r="R8" s="881"/>
      <c r="S8" s="882"/>
      <c r="T8" s="871"/>
      <c r="U8" s="872"/>
      <c r="V8" s="872"/>
      <c r="W8" s="873"/>
    </row>
    <row r="9" spans="1:23" ht="21.75" thickBot="1" x14ac:dyDescent="0.25">
      <c r="A9" s="506" t="s">
        <v>56</v>
      </c>
      <c r="B9" s="507" t="s">
        <v>58</v>
      </c>
      <c r="C9" s="876"/>
      <c r="D9" s="639" t="s">
        <v>293</v>
      </c>
      <c r="E9" s="640" t="s">
        <v>318</v>
      </c>
      <c r="F9" s="641" t="s">
        <v>399</v>
      </c>
      <c r="G9" s="642" t="s">
        <v>400</v>
      </c>
      <c r="H9" s="639" t="s">
        <v>293</v>
      </c>
      <c r="I9" s="640" t="s">
        <v>318</v>
      </c>
      <c r="J9" s="641" t="s">
        <v>399</v>
      </c>
      <c r="K9" s="642" t="s">
        <v>400</v>
      </c>
      <c r="L9" s="639" t="s">
        <v>293</v>
      </c>
      <c r="M9" s="640" t="s">
        <v>318</v>
      </c>
      <c r="N9" s="641" t="s">
        <v>399</v>
      </c>
      <c r="O9" s="642" t="s">
        <v>400</v>
      </c>
      <c r="P9" s="639" t="s">
        <v>293</v>
      </c>
      <c r="Q9" s="640" t="s">
        <v>318</v>
      </c>
      <c r="R9" s="641" t="s">
        <v>399</v>
      </c>
      <c r="S9" s="642" t="s">
        <v>400</v>
      </c>
      <c r="T9" s="639" t="s">
        <v>293</v>
      </c>
      <c r="U9" s="640" t="s">
        <v>318</v>
      </c>
      <c r="V9" s="641" t="s">
        <v>399</v>
      </c>
      <c r="W9" s="674" t="s">
        <v>400</v>
      </c>
    </row>
    <row r="10" spans="1:23" x14ac:dyDescent="0.2">
      <c r="A10" s="506">
        <v>1</v>
      </c>
      <c r="B10" s="507" t="s">
        <v>2</v>
      </c>
      <c r="C10" s="535" t="s">
        <v>174</v>
      </c>
      <c r="D10" s="536">
        <v>63902000</v>
      </c>
      <c r="E10" s="426">
        <v>71302000</v>
      </c>
      <c r="F10" s="511">
        <v>53083396</v>
      </c>
      <c r="G10" s="657">
        <f>F10/E10</f>
        <v>0.74448677456452839</v>
      </c>
      <c r="H10" s="536">
        <v>103540000</v>
      </c>
      <c r="I10" s="426">
        <v>103540000</v>
      </c>
      <c r="J10" s="511">
        <v>42618479</v>
      </c>
      <c r="K10" s="657">
        <f>J10/I10</f>
        <v>0.41161366621595519</v>
      </c>
      <c r="L10" s="536">
        <v>88830000</v>
      </c>
      <c r="M10" s="426">
        <v>88830000</v>
      </c>
      <c r="N10" s="511">
        <v>44042175</v>
      </c>
      <c r="O10" s="657">
        <f>N10/M10</f>
        <v>0.49580293819655524</v>
      </c>
      <c r="P10" s="536">
        <v>102467000</v>
      </c>
      <c r="Q10" s="426">
        <v>102217000</v>
      </c>
      <c r="R10" s="511">
        <v>55734395</v>
      </c>
      <c r="S10" s="657">
        <f>R10/Q10</f>
        <v>0.54525563262471022</v>
      </c>
      <c r="T10" s="537">
        <f>D10+H10+L10+P10</f>
        <v>358739000</v>
      </c>
      <c r="U10" s="515">
        <f t="shared" ref="U10:V25" si="0">E10+I10+M10+Q10</f>
        <v>365889000</v>
      </c>
      <c r="V10" s="638">
        <f t="shared" si="0"/>
        <v>195478445</v>
      </c>
      <c r="W10" s="660">
        <f>V10/U10</f>
        <v>0.53425614052349213</v>
      </c>
    </row>
    <row r="11" spans="1:23" ht="31.5" x14ac:dyDescent="0.2">
      <c r="A11" s="506">
        <v>2</v>
      </c>
      <c r="B11" s="507" t="s">
        <v>60</v>
      </c>
      <c r="C11" s="535" t="s">
        <v>175</v>
      </c>
      <c r="D11" s="536">
        <v>9234000</v>
      </c>
      <c r="E11" s="426">
        <v>9234000</v>
      </c>
      <c r="F11" s="511">
        <v>6353751</v>
      </c>
      <c r="G11" s="657">
        <f>F11/E11</f>
        <v>0.68808219623131905</v>
      </c>
      <c r="H11" s="536">
        <v>18700000</v>
      </c>
      <c r="I11" s="426">
        <v>18700000</v>
      </c>
      <c r="J11" s="511">
        <v>7156589</v>
      </c>
      <c r="K11" s="657">
        <f t="shared" ref="K11:K28" si="1">J11/I11</f>
        <v>0.38270529411764703</v>
      </c>
      <c r="L11" s="536">
        <v>15435000</v>
      </c>
      <c r="M11" s="426">
        <v>15435000</v>
      </c>
      <c r="N11" s="511">
        <v>7685780</v>
      </c>
      <c r="O11" s="657">
        <f t="shared" ref="O11:O28" si="2">N11/M11</f>
        <v>0.49794493035309362</v>
      </c>
      <c r="P11" s="536">
        <v>17857000</v>
      </c>
      <c r="Q11" s="426">
        <v>17857000</v>
      </c>
      <c r="R11" s="511">
        <v>9659238</v>
      </c>
      <c r="S11" s="657">
        <f t="shared" ref="S11:S28" si="3">R11/Q11</f>
        <v>0.54092165537324299</v>
      </c>
      <c r="T11" s="537">
        <f t="shared" ref="T11:T27" si="4">D11+H11+L11+P11</f>
        <v>61226000</v>
      </c>
      <c r="U11" s="515">
        <f t="shared" si="0"/>
        <v>61226000</v>
      </c>
      <c r="V11" s="638">
        <f t="shared" si="0"/>
        <v>30855358</v>
      </c>
      <c r="W11" s="660">
        <f t="shared" ref="W11:W28" si="5">V11/U11</f>
        <v>0.50395841635906313</v>
      </c>
    </row>
    <row r="12" spans="1:23" x14ac:dyDescent="0.2">
      <c r="A12" s="506">
        <v>3</v>
      </c>
      <c r="B12" s="507" t="s">
        <v>3</v>
      </c>
      <c r="C12" s="535" t="s">
        <v>177</v>
      </c>
      <c r="D12" s="536">
        <v>164900000</v>
      </c>
      <c r="E12" s="426">
        <v>171376396</v>
      </c>
      <c r="F12" s="511">
        <v>67207659</v>
      </c>
      <c r="G12" s="657">
        <f t="shared" ref="G12:G28" si="6">F12/E12</f>
        <v>0.39216403523855176</v>
      </c>
      <c r="H12" s="536">
        <v>13200000</v>
      </c>
      <c r="I12" s="426">
        <v>13200000</v>
      </c>
      <c r="J12" s="511">
        <v>4863852</v>
      </c>
      <c r="K12" s="657">
        <f t="shared" si="1"/>
        <v>0.36847363636363634</v>
      </c>
      <c r="L12" s="536">
        <v>39525000</v>
      </c>
      <c r="M12" s="426">
        <v>39439994</v>
      </c>
      <c r="N12" s="511">
        <v>14754535</v>
      </c>
      <c r="O12" s="657">
        <f t="shared" si="2"/>
        <v>0.37410084291594975</v>
      </c>
      <c r="P12" s="536">
        <v>81001000</v>
      </c>
      <c r="Q12" s="426">
        <v>80303999</v>
      </c>
      <c r="R12" s="511">
        <v>41556389</v>
      </c>
      <c r="S12" s="657">
        <f t="shared" si="3"/>
        <v>0.51748841299920822</v>
      </c>
      <c r="T12" s="537">
        <f t="shared" si="4"/>
        <v>298626000</v>
      </c>
      <c r="U12" s="515">
        <f t="shared" si="0"/>
        <v>304320389</v>
      </c>
      <c r="V12" s="638">
        <f t="shared" si="0"/>
        <v>128382435</v>
      </c>
      <c r="W12" s="660">
        <f t="shared" si="5"/>
        <v>0.42186603211788087</v>
      </c>
    </row>
    <row r="13" spans="1:23" x14ac:dyDescent="0.2">
      <c r="A13" s="506">
        <v>4</v>
      </c>
      <c r="B13" s="507" t="s">
        <v>54</v>
      </c>
      <c r="C13" s="535" t="s">
        <v>178</v>
      </c>
      <c r="D13" s="536">
        <v>28531000</v>
      </c>
      <c r="E13" s="426">
        <v>28531000</v>
      </c>
      <c r="F13" s="511">
        <v>7772040</v>
      </c>
      <c r="G13" s="657">
        <f t="shared" si="6"/>
        <v>0.27240685570081663</v>
      </c>
      <c r="H13" s="536"/>
      <c r="I13" s="426"/>
      <c r="J13" s="511"/>
      <c r="K13" s="657" t="e">
        <f t="shared" si="1"/>
        <v>#DIV/0!</v>
      </c>
      <c r="L13" s="536"/>
      <c r="M13" s="426"/>
      <c r="N13" s="511"/>
      <c r="O13" s="657" t="e">
        <f t="shared" si="2"/>
        <v>#DIV/0!</v>
      </c>
      <c r="P13" s="536"/>
      <c r="Q13" s="426"/>
      <c r="R13" s="511"/>
      <c r="S13" s="657" t="e">
        <f t="shared" si="3"/>
        <v>#DIV/0!</v>
      </c>
      <c r="T13" s="537">
        <f t="shared" si="4"/>
        <v>28531000</v>
      </c>
      <c r="U13" s="515">
        <f t="shared" si="0"/>
        <v>28531000</v>
      </c>
      <c r="V13" s="638">
        <f t="shared" si="0"/>
        <v>7772040</v>
      </c>
      <c r="W13" s="660">
        <f t="shared" si="5"/>
        <v>0.27240685570081663</v>
      </c>
    </row>
    <row r="14" spans="1:23" ht="21" x14ac:dyDescent="0.2">
      <c r="A14" s="506">
        <v>5</v>
      </c>
      <c r="B14" s="507" t="s">
        <v>61</v>
      </c>
      <c r="C14" s="535" t="s">
        <v>179</v>
      </c>
      <c r="D14" s="536">
        <v>31672000</v>
      </c>
      <c r="E14" s="426">
        <v>32747652</v>
      </c>
      <c r="F14" s="511">
        <v>16717519</v>
      </c>
      <c r="G14" s="657">
        <f t="shared" si="6"/>
        <v>0.51049519519750608</v>
      </c>
      <c r="H14" s="536"/>
      <c r="I14" s="426"/>
      <c r="J14" s="511"/>
      <c r="K14" s="657" t="e">
        <f t="shared" si="1"/>
        <v>#DIV/0!</v>
      </c>
      <c r="L14" s="536"/>
      <c r="M14" s="426"/>
      <c r="N14" s="511"/>
      <c r="O14" s="657" t="e">
        <f t="shared" si="2"/>
        <v>#DIV/0!</v>
      </c>
      <c r="P14" s="536"/>
      <c r="Q14" s="426"/>
      <c r="R14" s="511"/>
      <c r="S14" s="657" t="e">
        <f t="shared" si="3"/>
        <v>#DIV/0!</v>
      </c>
      <c r="T14" s="537">
        <f t="shared" si="4"/>
        <v>31672000</v>
      </c>
      <c r="U14" s="515">
        <f t="shared" si="0"/>
        <v>32747652</v>
      </c>
      <c r="V14" s="638">
        <f t="shared" si="0"/>
        <v>16717519</v>
      </c>
      <c r="W14" s="660">
        <f t="shared" si="5"/>
        <v>0.51049519519750608</v>
      </c>
    </row>
    <row r="15" spans="1:23" ht="21" x14ac:dyDescent="0.2">
      <c r="A15" s="506">
        <v>6</v>
      </c>
      <c r="B15" s="507" t="s">
        <v>112</v>
      </c>
      <c r="C15" s="538" t="s">
        <v>180</v>
      </c>
      <c r="D15" s="536"/>
      <c r="E15" s="426"/>
      <c r="F15" s="511"/>
      <c r="G15" s="657" t="e">
        <f t="shared" si="6"/>
        <v>#DIV/0!</v>
      </c>
      <c r="H15" s="536"/>
      <c r="I15" s="426"/>
      <c r="J15" s="511"/>
      <c r="K15" s="657" t="e">
        <f t="shared" si="1"/>
        <v>#DIV/0!</v>
      </c>
      <c r="L15" s="536"/>
      <c r="M15" s="426"/>
      <c r="N15" s="511"/>
      <c r="O15" s="657" t="e">
        <f t="shared" si="2"/>
        <v>#DIV/0!</v>
      </c>
      <c r="P15" s="536"/>
      <c r="Q15" s="426"/>
      <c r="R15" s="511"/>
      <c r="S15" s="657" t="e">
        <f t="shared" si="3"/>
        <v>#DIV/0!</v>
      </c>
      <c r="T15" s="537">
        <f t="shared" si="4"/>
        <v>0</v>
      </c>
      <c r="U15" s="515">
        <f t="shared" si="0"/>
        <v>0</v>
      </c>
      <c r="V15" s="638">
        <f t="shared" si="0"/>
        <v>0</v>
      </c>
      <c r="W15" s="660" t="e">
        <f t="shared" si="5"/>
        <v>#DIV/0!</v>
      </c>
    </row>
    <row r="16" spans="1:23" s="243" customFormat="1" x14ac:dyDescent="0.2">
      <c r="A16" s="534"/>
      <c r="B16" s="517" t="s">
        <v>62</v>
      </c>
      <c r="C16" s="539"/>
      <c r="D16" s="540">
        <f>SUM(D10:D15)</f>
        <v>298239000</v>
      </c>
      <c r="E16" s="540">
        <f>SUM(E10:E15)</f>
        <v>313191048</v>
      </c>
      <c r="F16" s="519">
        <f t="shared" ref="F16:R16" si="7">SUM(F10:F15)</f>
        <v>151134365</v>
      </c>
      <c r="G16" s="658">
        <f t="shared" si="6"/>
        <v>0.48256285090243067</v>
      </c>
      <c r="H16" s="540">
        <f t="shared" si="7"/>
        <v>135440000</v>
      </c>
      <c r="I16" s="428">
        <f t="shared" si="7"/>
        <v>135440000</v>
      </c>
      <c r="J16" s="519">
        <f t="shared" si="7"/>
        <v>54638920</v>
      </c>
      <c r="K16" s="658">
        <f t="shared" si="1"/>
        <v>0.40341789722386295</v>
      </c>
      <c r="L16" s="540">
        <f t="shared" si="7"/>
        <v>143790000</v>
      </c>
      <c r="M16" s="428">
        <f t="shared" si="7"/>
        <v>143704994</v>
      </c>
      <c r="N16" s="519">
        <f t="shared" si="7"/>
        <v>66482490</v>
      </c>
      <c r="O16" s="658">
        <f t="shared" si="2"/>
        <v>0.46263173011231606</v>
      </c>
      <c r="P16" s="540">
        <f t="shared" si="7"/>
        <v>201325000</v>
      </c>
      <c r="Q16" s="428">
        <f t="shared" si="7"/>
        <v>200377999</v>
      </c>
      <c r="R16" s="519">
        <f t="shared" si="7"/>
        <v>106950022</v>
      </c>
      <c r="S16" s="658">
        <f t="shared" si="3"/>
        <v>0.53374134153320896</v>
      </c>
      <c r="T16" s="647">
        <f t="shared" si="4"/>
        <v>778794000</v>
      </c>
      <c r="U16" s="648">
        <f t="shared" si="0"/>
        <v>792714041</v>
      </c>
      <c r="V16" s="649">
        <f t="shared" si="0"/>
        <v>379205797</v>
      </c>
      <c r="W16" s="661">
        <f t="shared" si="5"/>
        <v>0.47836392114568338</v>
      </c>
    </row>
    <row r="17" spans="1:25" ht="18.75" customHeight="1" x14ac:dyDescent="0.2">
      <c r="A17" s="506" t="s">
        <v>85</v>
      </c>
      <c r="B17" s="507" t="s">
        <v>65</v>
      </c>
      <c r="C17" s="535"/>
      <c r="D17" s="536">
        <v>0</v>
      </c>
      <c r="E17" s="426"/>
      <c r="F17" s="511"/>
      <c r="G17" s="657" t="e">
        <f t="shared" si="6"/>
        <v>#DIV/0!</v>
      </c>
      <c r="H17" s="536">
        <v>0</v>
      </c>
      <c r="I17" s="541"/>
      <c r="J17" s="646"/>
      <c r="K17" s="657" t="e">
        <f t="shared" si="1"/>
        <v>#DIV/0!</v>
      </c>
      <c r="L17" s="536">
        <v>0</v>
      </c>
      <c r="M17" s="426"/>
      <c r="N17" s="511"/>
      <c r="O17" s="657" t="e">
        <f t="shared" si="2"/>
        <v>#DIV/0!</v>
      </c>
      <c r="P17" s="536">
        <v>0</v>
      </c>
      <c r="Q17" s="426"/>
      <c r="R17" s="511"/>
      <c r="S17" s="657" t="e">
        <f t="shared" si="3"/>
        <v>#DIV/0!</v>
      </c>
      <c r="T17" s="537">
        <f t="shared" si="4"/>
        <v>0</v>
      </c>
      <c r="U17" s="515">
        <f t="shared" si="0"/>
        <v>0</v>
      </c>
      <c r="V17" s="638">
        <f t="shared" si="0"/>
        <v>0</v>
      </c>
      <c r="W17" s="660" t="e">
        <f t="shared" si="5"/>
        <v>#DIV/0!</v>
      </c>
    </row>
    <row r="18" spans="1:25" x14ac:dyDescent="0.2">
      <c r="A18" s="506">
        <v>7</v>
      </c>
      <c r="B18" s="507" t="s">
        <v>67</v>
      </c>
      <c r="C18" s="535" t="s">
        <v>181</v>
      </c>
      <c r="D18" s="536"/>
      <c r="E18" s="426">
        <v>761549</v>
      </c>
      <c r="F18" s="511">
        <v>699029</v>
      </c>
      <c r="G18" s="657">
        <f t="shared" si="6"/>
        <v>0.91790416637668748</v>
      </c>
      <c r="H18" s="536"/>
      <c r="I18" s="426"/>
      <c r="J18" s="682">
        <v>404519</v>
      </c>
      <c r="K18" s="657" t="e">
        <f t="shared" si="1"/>
        <v>#DIV/0!</v>
      </c>
      <c r="L18" s="536"/>
      <c r="M18" s="426">
        <v>85006</v>
      </c>
      <c r="N18" s="682">
        <v>85006</v>
      </c>
      <c r="O18" s="657">
        <f t="shared" si="2"/>
        <v>1</v>
      </c>
      <c r="P18" s="536"/>
      <c r="Q18" s="426">
        <v>947001</v>
      </c>
      <c r="R18" s="682">
        <v>943171</v>
      </c>
      <c r="S18" s="657">
        <f t="shared" si="3"/>
        <v>0.99595565368991168</v>
      </c>
      <c r="T18" s="537">
        <f t="shared" si="4"/>
        <v>0</v>
      </c>
      <c r="U18" s="515">
        <f t="shared" si="0"/>
        <v>1793556</v>
      </c>
      <c r="V18" s="638">
        <f t="shared" si="0"/>
        <v>2131725</v>
      </c>
      <c r="W18" s="660">
        <f t="shared" si="5"/>
        <v>1.1885466637227942</v>
      </c>
    </row>
    <row r="19" spans="1:25" x14ac:dyDescent="0.2">
      <c r="A19" s="506">
        <v>8</v>
      </c>
      <c r="B19" s="680" t="s">
        <v>68</v>
      </c>
      <c r="C19" s="535" t="s">
        <v>182</v>
      </c>
      <c r="D19" s="536"/>
      <c r="E19" s="426">
        <v>2002250</v>
      </c>
      <c r="F19" s="682">
        <v>195515</v>
      </c>
      <c r="G19" s="657">
        <f t="shared" si="6"/>
        <v>9.7647646397802476E-2</v>
      </c>
      <c r="H19" s="536"/>
      <c r="I19" s="426"/>
      <c r="J19" s="511"/>
      <c r="K19" s="657" t="e">
        <f t="shared" si="1"/>
        <v>#DIV/0!</v>
      </c>
      <c r="L19" s="536"/>
      <c r="M19" s="426"/>
      <c r="N19" s="511"/>
      <c r="O19" s="657" t="e">
        <f t="shared" si="2"/>
        <v>#DIV/0!</v>
      </c>
      <c r="P19" s="536"/>
      <c r="Q19" s="426"/>
      <c r="R19" s="511"/>
      <c r="S19" s="657" t="e">
        <f t="shared" si="3"/>
        <v>#DIV/0!</v>
      </c>
      <c r="T19" s="537">
        <f t="shared" si="4"/>
        <v>0</v>
      </c>
      <c r="U19" s="515">
        <f t="shared" si="0"/>
        <v>2002250</v>
      </c>
      <c r="V19" s="638">
        <f t="shared" si="0"/>
        <v>195515</v>
      </c>
      <c r="W19" s="660">
        <f t="shared" si="5"/>
        <v>9.7647646397802476E-2</v>
      </c>
    </row>
    <row r="20" spans="1:25" x14ac:dyDescent="0.2">
      <c r="A20" s="506">
        <v>9</v>
      </c>
      <c r="B20" s="507" t="s">
        <v>69</v>
      </c>
      <c r="C20" s="535" t="s">
        <v>183</v>
      </c>
      <c r="D20" s="536">
        <v>10000000</v>
      </c>
      <c r="E20" s="426">
        <v>10000000</v>
      </c>
      <c r="F20" s="511">
        <v>2000000</v>
      </c>
      <c r="G20" s="657">
        <f t="shared" si="6"/>
        <v>0.2</v>
      </c>
      <c r="H20" s="536"/>
      <c r="I20" s="426"/>
      <c r="J20" s="511"/>
      <c r="K20" s="657" t="e">
        <f t="shared" si="1"/>
        <v>#DIV/0!</v>
      </c>
      <c r="L20" s="536"/>
      <c r="M20" s="426"/>
      <c r="N20" s="511"/>
      <c r="O20" s="657" t="e">
        <f t="shared" si="2"/>
        <v>#DIV/0!</v>
      </c>
      <c r="P20" s="536"/>
      <c r="Q20" s="426"/>
      <c r="R20" s="511"/>
      <c r="S20" s="657" t="e">
        <f t="shared" si="3"/>
        <v>#DIV/0!</v>
      </c>
      <c r="T20" s="537">
        <f t="shared" si="4"/>
        <v>10000000</v>
      </c>
      <c r="U20" s="515">
        <f t="shared" si="0"/>
        <v>10000000</v>
      </c>
      <c r="V20" s="638">
        <f t="shared" si="0"/>
        <v>2000000</v>
      </c>
      <c r="W20" s="660">
        <f t="shared" si="5"/>
        <v>0.2</v>
      </c>
    </row>
    <row r="21" spans="1:25" ht="21" x14ac:dyDescent="0.2">
      <c r="A21" s="506">
        <v>10</v>
      </c>
      <c r="B21" s="507" t="s">
        <v>16</v>
      </c>
      <c r="C21" s="535" t="s">
        <v>180</v>
      </c>
      <c r="D21" s="536">
        <v>19528000</v>
      </c>
      <c r="E21" s="426">
        <v>122085000</v>
      </c>
      <c r="F21" s="511"/>
      <c r="G21" s="657">
        <f t="shared" si="6"/>
        <v>0</v>
      </c>
      <c r="H21" s="536"/>
      <c r="I21" s="426"/>
      <c r="J21" s="511"/>
      <c r="K21" s="657" t="e">
        <f t="shared" si="1"/>
        <v>#DIV/0!</v>
      </c>
      <c r="L21" s="536"/>
      <c r="M21" s="426"/>
      <c r="N21" s="511"/>
      <c r="O21" s="657" t="e">
        <f t="shared" si="2"/>
        <v>#DIV/0!</v>
      </c>
      <c r="P21" s="536"/>
      <c r="Q21" s="426"/>
      <c r="R21" s="511"/>
      <c r="S21" s="657" t="e">
        <f t="shared" si="3"/>
        <v>#DIV/0!</v>
      </c>
      <c r="T21" s="537">
        <f t="shared" si="4"/>
        <v>19528000</v>
      </c>
      <c r="U21" s="515">
        <f t="shared" si="0"/>
        <v>122085000</v>
      </c>
      <c r="V21" s="638">
        <f t="shared" si="0"/>
        <v>0</v>
      </c>
      <c r="W21" s="660">
        <f t="shared" si="5"/>
        <v>0</v>
      </c>
    </row>
    <row r="22" spans="1:25" s="243" customFormat="1" ht="21" x14ac:dyDescent="0.2">
      <c r="A22" s="534"/>
      <c r="B22" s="517" t="s">
        <v>70</v>
      </c>
      <c r="C22" s="539"/>
      <c r="D22" s="540">
        <f>SUM(D17:D21)</f>
        <v>29528000</v>
      </c>
      <c r="E22" s="428">
        <f t="shared" ref="E22:R22" si="8">SUM(E17:E21)</f>
        <v>134848799</v>
      </c>
      <c r="F22" s="519">
        <f t="shared" si="8"/>
        <v>2894544</v>
      </c>
      <c r="G22" s="658">
        <f t="shared" si="6"/>
        <v>2.146510774634337E-2</v>
      </c>
      <c r="H22" s="540">
        <f>SUM(H17:H21)</f>
        <v>0</v>
      </c>
      <c r="I22" s="428">
        <f>SUM(I17:I21)</f>
        <v>0</v>
      </c>
      <c r="J22" s="519">
        <f t="shared" si="8"/>
        <v>404519</v>
      </c>
      <c r="K22" s="658" t="e">
        <f t="shared" si="1"/>
        <v>#DIV/0!</v>
      </c>
      <c r="L22" s="540">
        <f t="shared" si="8"/>
        <v>0</v>
      </c>
      <c r="M22" s="428">
        <f>SUM(M17:M21)</f>
        <v>85006</v>
      </c>
      <c r="N22" s="519">
        <f t="shared" si="8"/>
        <v>85006</v>
      </c>
      <c r="O22" s="658">
        <f t="shared" si="2"/>
        <v>1</v>
      </c>
      <c r="P22" s="540">
        <f t="shared" si="8"/>
        <v>0</v>
      </c>
      <c r="Q22" s="428">
        <f t="shared" si="8"/>
        <v>947001</v>
      </c>
      <c r="R22" s="519">
        <f t="shared" si="8"/>
        <v>943171</v>
      </c>
      <c r="S22" s="658">
        <f t="shared" si="3"/>
        <v>0.99595565368991168</v>
      </c>
      <c r="T22" s="647">
        <f t="shared" si="4"/>
        <v>29528000</v>
      </c>
      <c r="U22" s="648">
        <f t="shared" si="0"/>
        <v>135880806</v>
      </c>
      <c r="V22" s="649">
        <f t="shared" si="0"/>
        <v>4327240</v>
      </c>
      <c r="W22" s="661">
        <f t="shared" si="5"/>
        <v>3.1845851723899844E-2</v>
      </c>
    </row>
    <row r="23" spans="1:25" ht="21" x14ac:dyDescent="0.2">
      <c r="A23" s="506" t="s">
        <v>86</v>
      </c>
      <c r="B23" s="507" t="s">
        <v>91</v>
      </c>
      <c r="C23" s="542"/>
      <c r="D23" s="536">
        <v>0</v>
      </c>
      <c r="E23" s="426"/>
      <c r="F23" s="511"/>
      <c r="G23" s="657" t="e">
        <f t="shared" si="6"/>
        <v>#DIV/0!</v>
      </c>
      <c r="H23" s="536">
        <v>0</v>
      </c>
      <c r="I23" s="426"/>
      <c r="J23" s="511"/>
      <c r="K23" s="657" t="e">
        <f t="shared" si="1"/>
        <v>#DIV/0!</v>
      </c>
      <c r="L23" s="536">
        <v>0</v>
      </c>
      <c r="M23" s="426"/>
      <c r="N23" s="511"/>
      <c r="O23" s="657" t="e">
        <f t="shared" si="2"/>
        <v>#DIV/0!</v>
      </c>
      <c r="P23" s="536">
        <v>0</v>
      </c>
      <c r="Q23" s="426"/>
      <c r="R23" s="511"/>
      <c r="S23" s="657" t="e">
        <f t="shared" si="3"/>
        <v>#DIV/0!</v>
      </c>
      <c r="T23" s="537">
        <f t="shared" si="4"/>
        <v>0</v>
      </c>
      <c r="U23" s="515">
        <f t="shared" si="0"/>
        <v>0</v>
      </c>
      <c r="V23" s="638">
        <f t="shared" si="0"/>
        <v>0</v>
      </c>
      <c r="W23" s="660" t="e">
        <f t="shared" si="5"/>
        <v>#DIV/0!</v>
      </c>
    </row>
    <row r="24" spans="1:25" ht="21" x14ac:dyDescent="0.2">
      <c r="A24" s="506">
        <v>11</v>
      </c>
      <c r="B24" s="507" t="s">
        <v>142</v>
      </c>
      <c r="C24" s="535" t="s">
        <v>170</v>
      </c>
      <c r="D24" s="536">
        <v>0</v>
      </c>
      <c r="E24" s="426"/>
      <c r="F24" s="511"/>
      <c r="G24" s="657" t="e">
        <f t="shared" si="6"/>
        <v>#DIV/0!</v>
      </c>
      <c r="H24" s="536">
        <v>0</v>
      </c>
      <c r="I24" s="426"/>
      <c r="J24" s="511"/>
      <c r="K24" s="657" t="e">
        <f t="shared" si="1"/>
        <v>#DIV/0!</v>
      </c>
      <c r="L24" s="536">
        <v>0</v>
      </c>
      <c r="M24" s="426"/>
      <c r="N24" s="511"/>
      <c r="O24" s="657" t="e">
        <f t="shared" si="2"/>
        <v>#DIV/0!</v>
      </c>
      <c r="P24" s="536">
        <v>0</v>
      </c>
      <c r="Q24" s="426"/>
      <c r="R24" s="511"/>
      <c r="S24" s="657" t="e">
        <f t="shared" si="3"/>
        <v>#DIV/0!</v>
      </c>
      <c r="T24" s="537">
        <f t="shared" si="4"/>
        <v>0</v>
      </c>
      <c r="U24" s="515">
        <f t="shared" si="0"/>
        <v>0</v>
      </c>
      <c r="V24" s="638">
        <f t="shared" si="0"/>
        <v>0</v>
      </c>
      <c r="W24" s="660" t="e">
        <f t="shared" si="5"/>
        <v>#DIV/0!</v>
      </c>
      <c r="Y24" s="246"/>
    </row>
    <row r="25" spans="1:25" ht="21" x14ac:dyDescent="0.2">
      <c r="A25" s="506">
        <v>12</v>
      </c>
      <c r="B25" s="507" t="s">
        <v>79</v>
      </c>
      <c r="C25" s="535" t="s">
        <v>171</v>
      </c>
      <c r="D25" s="536">
        <v>0</v>
      </c>
      <c r="E25" s="426"/>
      <c r="F25" s="511"/>
      <c r="G25" s="657" t="e">
        <f t="shared" si="6"/>
        <v>#DIV/0!</v>
      </c>
      <c r="H25" s="536">
        <v>0</v>
      </c>
      <c r="I25" s="426"/>
      <c r="J25" s="511"/>
      <c r="K25" s="657" t="e">
        <f t="shared" si="1"/>
        <v>#DIV/0!</v>
      </c>
      <c r="L25" s="536">
        <v>0</v>
      </c>
      <c r="M25" s="426"/>
      <c r="N25" s="511"/>
      <c r="O25" s="657" t="e">
        <f t="shared" si="2"/>
        <v>#DIV/0!</v>
      </c>
      <c r="P25" s="536">
        <v>0</v>
      </c>
      <c r="Q25" s="426"/>
      <c r="R25" s="511"/>
      <c r="S25" s="657" t="e">
        <f t="shared" si="3"/>
        <v>#DIV/0!</v>
      </c>
      <c r="T25" s="537">
        <f t="shared" si="4"/>
        <v>0</v>
      </c>
      <c r="U25" s="515">
        <f t="shared" si="0"/>
        <v>0</v>
      </c>
      <c r="V25" s="638">
        <f t="shared" si="0"/>
        <v>0</v>
      </c>
      <c r="W25" s="660" t="e">
        <f t="shared" si="5"/>
        <v>#DIV/0!</v>
      </c>
    </row>
    <row r="26" spans="1:25" ht="21" x14ac:dyDescent="0.2">
      <c r="A26" s="506">
        <v>13</v>
      </c>
      <c r="B26" s="507" t="s">
        <v>186</v>
      </c>
      <c r="C26" s="538" t="s">
        <v>173</v>
      </c>
      <c r="D26" s="536">
        <v>19917000</v>
      </c>
      <c r="E26" s="426">
        <v>19917000</v>
      </c>
      <c r="F26" s="511">
        <v>19917325</v>
      </c>
      <c r="G26" s="657">
        <f t="shared" si="6"/>
        <v>1.0000163177185319</v>
      </c>
      <c r="H26" s="536"/>
      <c r="I26" s="426"/>
      <c r="J26" s="511"/>
      <c r="K26" s="657" t="e">
        <f t="shared" si="1"/>
        <v>#DIV/0!</v>
      </c>
      <c r="L26" s="536"/>
      <c r="M26" s="426"/>
      <c r="N26" s="511"/>
      <c r="O26" s="657" t="e">
        <f t="shared" si="2"/>
        <v>#DIV/0!</v>
      </c>
      <c r="P26" s="536"/>
      <c r="Q26" s="426"/>
      <c r="R26" s="511"/>
      <c r="S26" s="657" t="e">
        <f t="shared" si="3"/>
        <v>#DIV/0!</v>
      </c>
      <c r="T26" s="537">
        <f t="shared" si="4"/>
        <v>19917000</v>
      </c>
      <c r="U26" s="515">
        <f t="shared" ref="U26:U27" si="9">E26+I26+M26+Q26</f>
        <v>19917000</v>
      </c>
      <c r="V26" s="638">
        <f t="shared" ref="V26:V27" si="10">F26+J26+N26+R26</f>
        <v>19917325</v>
      </c>
      <c r="W26" s="660">
        <f t="shared" si="5"/>
        <v>1.0000163177185319</v>
      </c>
    </row>
    <row r="27" spans="1:25" s="243" customFormat="1" ht="21" x14ac:dyDescent="0.2">
      <c r="A27" s="534"/>
      <c r="B27" s="517" t="s">
        <v>108</v>
      </c>
      <c r="C27" s="543"/>
      <c r="D27" s="540">
        <f>SUM(D23:D26)</f>
        <v>19917000</v>
      </c>
      <c r="E27" s="428">
        <f t="shared" ref="E27:R27" si="11">SUM(E23:E26)</f>
        <v>19917000</v>
      </c>
      <c r="F27" s="519">
        <f t="shared" si="11"/>
        <v>19917325</v>
      </c>
      <c r="G27" s="658">
        <f>F27/E27</f>
        <v>1.0000163177185319</v>
      </c>
      <c r="H27" s="540">
        <f t="shared" si="11"/>
        <v>0</v>
      </c>
      <c r="I27" s="428">
        <f t="shared" si="11"/>
        <v>0</v>
      </c>
      <c r="J27" s="519">
        <f t="shared" si="11"/>
        <v>0</v>
      </c>
      <c r="K27" s="658" t="e">
        <f>J27/I27</f>
        <v>#DIV/0!</v>
      </c>
      <c r="L27" s="540">
        <f t="shared" si="11"/>
        <v>0</v>
      </c>
      <c r="M27" s="428">
        <f t="shared" si="11"/>
        <v>0</v>
      </c>
      <c r="N27" s="519">
        <f t="shared" si="11"/>
        <v>0</v>
      </c>
      <c r="O27" s="658" t="e">
        <f>N27/M27</f>
        <v>#DIV/0!</v>
      </c>
      <c r="P27" s="540">
        <f t="shared" si="11"/>
        <v>0</v>
      </c>
      <c r="Q27" s="428">
        <f t="shared" si="11"/>
        <v>0</v>
      </c>
      <c r="R27" s="519">
        <f t="shared" si="11"/>
        <v>0</v>
      </c>
      <c r="S27" s="658" t="e">
        <f>R27/Q27</f>
        <v>#DIV/0!</v>
      </c>
      <c r="T27" s="647">
        <f t="shared" si="4"/>
        <v>19917000</v>
      </c>
      <c r="U27" s="648">
        <f t="shared" si="9"/>
        <v>19917000</v>
      </c>
      <c r="V27" s="649">
        <f t="shared" si="10"/>
        <v>19917325</v>
      </c>
      <c r="W27" s="661">
        <f>V27/U27</f>
        <v>1.0000163177185319</v>
      </c>
    </row>
    <row r="28" spans="1:25" ht="21.75" thickBot="1" x14ac:dyDescent="0.25">
      <c r="A28" s="544"/>
      <c r="B28" s="524" t="s">
        <v>117</v>
      </c>
      <c r="C28" s="545"/>
      <c r="D28" s="546">
        <f>SUM(D27,D22,D16)</f>
        <v>347684000</v>
      </c>
      <c r="E28" s="650">
        <f t="shared" ref="E28:V28" si="12">SUM(E27,E22,E16)</f>
        <v>467956847</v>
      </c>
      <c r="F28" s="526">
        <f t="shared" si="12"/>
        <v>173946234</v>
      </c>
      <c r="G28" s="659">
        <f t="shared" si="6"/>
        <v>0.37171426193492579</v>
      </c>
      <c r="H28" s="546">
        <f t="shared" si="12"/>
        <v>135440000</v>
      </c>
      <c r="I28" s="650">
        <f t="shared" si="12"/>
        <v>135440000</v>
      </c>
      <c r="J28" s="526">
        <f t="shared" si="12"/>
        <v>55043439</v>
      </c>
      <c r="K28" s="659">
        <f t="shared" si="1"/>
        <v>0.40640459982279975</v>
      </c>
      <c r="L28" s="546">
        <f t="shared" si="12"/>
        <v>143790000</v>
      </c>
      <c r="M28" s="650">
        <f t="shared" si="12"/>
        <v>143790000</v>
      </c>
      <c r="N28" s="526">
        <f t="shared" si="12"/>
        <v>66567496</v>
      </c>
      <c r="O28" s="659">
        <f t="shared" si="2"/>
        <v>0.46294941233743653</v>
      </c>
      <c r="P28" s="546">
        <f t="shared" si="12"/>
        <v>201325000</v>
      </c>
      <c r="Q28" s="650">
        <f t="shared" si="12"/>
        <v>201325000</v>
      </c>
      <c r="R28" s="526">
        <f t="shared" si="12"/>
        <v>107893193</v>
      </c>
      <c r="S28" s="659">
        <f t="shared" si="3"/>
        <v>0.535915524649199</v>
      </c>
      <c r="T28" s="651">
        <f t="shared" si="12"/>
        <v>828239000</v>
      </c>
      <c r="U28" s="652">
        <f t="shared" si="12"/>
        <v>948511847</v>
      </c>
      <c r="V28" s="653">
        <f t="shared" si="12"/>
        <v>403450362</v>
      </c>
      <c r="W28" s="662">
        <f t="shared" si="5"/>
        <v>0.42535089390401676</v>
      </c>
    </row>
    <row r="29" spans="1:25" x14ac:dyDescent="0.2">
      <c r="C29" s="547"/>
      <c r="E29" s="547"/>
      <c r="F29" s="547"/>
    </row>
    <row r="30" spans="1:25" x14ac:dyDescent="0.2">
      <c r="C30" s="549"/>
      <c r="E30" s="549"/>
      <c r="F30" s="549"/>
    </row>
    <row r="31" spans="1:25" x14ac:dyDescent="0.2">
      <c r="C31" s="244"/>
      <c r="D31" s="550"/>
      <c r="E31" s="244"/>
      <c r="F31" s="244"/>
    </row>
    <row r="32" spans="1:25" x14ac:dyDescent="0.2">
      <c r="C32" s="244"/>
      <c r="D32" s="550"/>
      <c r="E32" s="244"/>
      <c r="F32" s="244"/>
    </row>
  </sheetData>
  <mergeCells count="12">
    <mergeCell ref="T7:W8"/>
    <mergeCell ref="C7:C9"/>
    <mergeCell ref="D7:G8"/>
    <mergeCell ref="H7:K8"/>
    <mergeCell ref="L7:O8"/>
    <mergeCell ref="P7:S8"/>
    <mergeCell ref="A3:W3"/>
    <mergeCell ref="A4:L4"/>
    <mergeCell ref="A5:W5"/>
    <mergeCell ref="A6:W6"/>
    <mergeCell ref="A1:W1"/>
    <mergeCell ref="A2:U2"/>
  </mergeCells>
  <phoneticPr fontId="17" type="noConversion"/>
  <printOptions horizontalCentered="1"/>
  <pageMargins left="0" right="0" top="3.937007874015748E-2" bottom="0.35433070866141736" header="0.31496062992125984" footer="0.31496062992125984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X33"/>
  <sheetViews>
    <sheetView view="pageLayout" zoomScaleNormal="70" workbookViewId="0">
      <selection activeCell="M6" sqref="M6"/>
    </sheetView>
  </sheetViews>
  <sheetFormatPr defaultColWidth="4.28515625" defaultRowHeight="15" x14ac:dyDescent="0.25"/>
  <cols>
    <col min="1" max="1" width="4.85546875" style="68" customWidth="1"/>
    <col min="2" max="2" width="46.7109375" style="226" customWidth="1"/>
    <col min="3" max="3" width="6" style="226" bestFit="1" customWidth="1"/>
    <col min="4" max="5" width="9" style="242" bestFit="1" customWidth="1"/>
    <col min="6" max="6" width="7.5703125" style="248" customWidth="1"/>
    <col min="7" max="21" width="7.5703125" style="46" customWidth="1"/>
    <col min="22" max="22" width="9.42578125" style="48" customWidth="1"/>
    <col min="23" max="23" width="9" style="47" bestFit="1" customWidth="1"/>
    <col min="24" max="24" width="7.5703125" style="47" customWidth="1"/>
    <col min="25" max="16384" width="4.28515625" style="47"/>
  </cols>
  <sheetData>
    <row r="1" spans="1:24" s="58" customFormat="1" ht="12" customHeight="1" thickBot="1" x14ac:dyDescent="0.25">
      <c r="A1" s="111"/>
      <c r="B1" s="111"/>
      <c r="C1" s="219"/>
      <c r="D1" s="896" t="s">
        <v>7</v>
      </c>
      <c r="E1" s="897"/>
      <c r="F1" s="897"/>
      <c r="G1" s="891" t="s">
        <v>8</v>
      </c>
      <c r="H1" s="891"/>
      <c r="I1" s="891"/>
      <c r="J1" s="891" t="s">
        <v>9</v>
      </c>
      <c r="K1" s="891"/>
      <c r="L1" s="891"/>
      <c r="M1" s="891" t="s">
        <v>46</v>
      </c>
      <c r="N1" s="891"/>
      <c r="O1" s="891"/>
      <c r="P1" s="891" t="s">
        <v>53</v>
      </c>
      <c r="Q1" s="891"/>
      <c r="R1" s="891"/>
      <c r="S1" s="891" t="s">
        <v>130</v>
      </c>
      <c r="T1" s="891"/>
      <c r="U1" s="891"/>
      <c r="V1" s="891" t="s">
        <v>131</v>
      </c>
      <c r="W1" s="891"/>
      <c r="X1" s="892"/>
    </row>
    <row r="2" spans="1:24" s="222" customFormat="1" ht="100.5" customHeight="1" thickBot="1" x14ac:dyDescent="0.25">
      <c r="A2" s="223"/>
      <c r="B2" s="219"/>
      <c r="C2" s="224"/>
      <c r="D2" s="893" t="s">
        <v>87</v>
      </c>
      <c r="E2" s="894"/>
      <c r="F2" s="895"/>
      <c r="G2" s="756" t="s">
        <v>88</v>
      </c>
      <c r="H2" s="757"/>
      <c r="I2" s="758"/>
      <c r="J2" s="756" t="s">
        <v>89</v>
      </c>
      <c r="K2" s="757"/>
      <c r="L2" s="758"/>
      <c r="M2" s="756" t="s">
        <v>90</v>
      </c>
      <c r="N2" s="757"/>
      <c r="O2" s="758"/>
      <c r="P2" s="756" t="s">
        <v>93</v>
      </c>
      <c r="Q2" s="757"/>
      <c r="R2" s="758"/>
      <c r="S2" s="756" t="s">
        <v>129</v>
      </c>
      <c r="T2" s="757"/>
      <c r="U2" s="758"/>
      <c r="V2" s="759" t="s">
        <v>10</v>
      </c>
      <c r="W2" s="760"/>
      <c r="X2" s="761"/>
    </row>
    <row r="3" spans="1:24" s="222" customFormat="1" ht="100.5" customHeight="1" thickBot="1" x14ac:dyDescent="0.25">
      <c r="A3" s="211" t="s">
        <v>42</v>
      </c>
      <c r="B3" s="212" t="s">
        <v>126</v>
      </c>
      <c r="C3" s="213" t="s">
        <v>144</v>
      </c>
      <c r="D3" s="423" t="s">
        <v>161</v>
      </c>
      <c r="E3" s="424" t="s">
        <v>162</v>
      </c>
      <c r="F3" s="425" t="s">
        <v>163</v>
      </c>
      <c r="G3" s="417" t="s">
        <v>161</v>
      </c>
      <c r="H3" s="418" t="s">
        <v>162</v>
      </c>
      <c r="I3" s="419" t="s">
        <v>163</v>
      </c>
      <c r="J3" s="420" t="s">
        <v>161</v>
      </c>
      <c r="K3" s="418" t="s">
        <v>162</v>
      </c>
      <c r="L3" s="421" t="s">
        <v>163</v>
      </c>
      <c r="M3" s="417" t="s">
        <v>161</v>
      </c>
      <c r="N3" s="418" t="s">
        <v>162</v>
      </c>
      <c r="O3" s="419" t="s">
        <v>163</v>
      </c>
      <c r="P3" s="420" t="s">
        <v>161</v>
      </c>
      <c r="Q3" s="418" t="s">
        <v>162</v>
      </c>
      <c r="R3" s="421" t="s">
        <v>163</v>
      </c>
      <c r="S3" s="417" t="s">
        <v>161</v>
      </c>
      <c r="T3" s="418" t="s">
        <v>162</v>
      </c>
      <c r="U3" s="419" t="s">
        <v>163</v>
      </c>
      <c r="V3" s="420" t="s">
        <v>161</v>
      </c>
      <c r="W3" s="421" t="s">
        <v>162</v>
      </c>
      <c r="X3" s="422" t="s">
        <v>163</v>
      </c>
    </row>
    <row r="4" spans="1:24" ht="17.100000000000001" customHeight="1" x14ac:dyDescent="0.25">
      <c r="A4" s="214" t="s">
        <v>56</v>
      </c>
      <c r="B4" s="215" t="s">
        <v>58</v>
      </c>
      <c r="C4" s="215"/>
      <c r="D4" s="742"/>
      <c r="E4" s="743"/>
      <c r="F4" s="746"/>
      <c r="G4" s="886"/>
      <c r="H4" s="887"/>
      <c r="I4" s="888"/>
      <c r="J4" s="889"/>
      <c r="K4" s="740"/>
      <c r="L4" s="741"/>
      <c r="M4" s="739"/>
      <c r="N4" s="740"/>
      <c r="O4" s="890"/>
      <c r="P4" s="889"/>
      <c r="Q4" s="740"/>
      <c r="R4" s="741"/>
      <c r="S4" s="739"/>
      <c r="T4" s="740"/>
      <c r="U4" s="890"/>
      <c r="V4" s="187"/>
      <c r="W4" s="187"/>
      <c r="X4" s="188"/>
    </row>
    <row r="5" spans="1:24" ht="17.100000000000001" customHeight="1" x14ac:dyDescent="0.25">
      <c r="A5" s="214">
        <v>1</v>
      </c>
      <c r="B5" s="215" t="s">
        <v>2</v>
      </c>
      <c r="C5" s="216" t="s">
        <v>174</v>
      </c>
      <c r="D5" s="189">
        <v>558769776</v>
      </c>
      <c r="E5" s="190">
        <v>1636200</v>
      </c>
      <c r="F5" s="252">
        <v>0</v>
      </c>
      <c r="G5" s="193">
        <v>0</v>
      </c>
      <c r="H5" s="194">
        <v>0</v>
      </c>
      <c r="I5" s="195">
        <v>77256187.833333328</v>
      </c>
      <c r="J5" s="192">
        <v>114429150</v>
      </c>
      <c r="K5" s="194">
        <v>0</v>
      </c>
      <c r="L5" s="256">
        <v>0</v>
      </c>
      <c r="M5" s="193">
        <v>11758615</v>
      </c>
      <c r="N5" s="194">
        <v>380000</v>
      </c>
      <c r="O5" s="195">
        <v>0</v>
      </c>
      <c r="P5" s="192">
        <v>48688630.859999999</v>
      </c>
      <c r="Q5" s="194">
        <v>9838681</v>
      </c>
      <c r="R5" s="256">
        <v>0</v>
      </c>
      <c r="S5" s="193">
        <v>0</v>
      </c>
      <c r="T5" s="194">
        <v>19438869</v>
      </c>
      <c r="U5" s="195">
        <v>0</v>
      </c>
      <c r="V5" s="192">
        <f>D5+G5+J5+M5+P5+S5</f>
        <v>733646171.86000001</v>
      </c>
      <c r="W5" s="194">
        <f>E5+H5+K5+N5+Q5+T5</f>
        <v>31293750</v>
      </c>
      <c r="X5" s="195">
        <f>F5+I5+L5+O5+R5+U5</f>
        <v>77256187.833333328</v>
      </c>
    </row>
    <row r="6" spans="1:24" ht="35.25" customHeight="1" x14ac:dyDescent="0.25">
      <c r="A6" s="214">
        <v>2</v>
      </c>
      <c r="B6" s="215" t="s">
        <v>60</v>
      </c>
      <c r="C6" s="216" t="s">
        <v>175</v>
      </c>
      <c r="D6" s="189">
        <v>70456036.219799995</v>
      </c>
      <c r="E6" s="190">
        <v>359964</v>
      </c>
      <c r="F6" s="252">
        <v>0</v>
      </c>
      <c r="G6" s="193">
        <v>0</v>
      </c>
      <c r="H6" s="194">
        <v>0</v>
      </c>
      <c r="I6" s="195">
        <v>17756993.715366665</v>
      </c>
      <c r="J6" s="192">
        <v>25186464.760000002</v>
      </c>
      <c r="K6" s="194">
        <v>0</v>
      </c>
      <c r="L6" s="256">
        <v>0</v>
      </c>
      <c r="M6" s="193">
        <v>2689731</v>
      </c>
      <c r="N6" s="194">
        <v>31000</v>
      </c>
      <c r="O6" s="195">
        <v>0</v>
      </c>
      <c r="P6" s="192">
        <v>10622238.2092</v>
      </c>
      <c r="Q6" s="194">
        <v>1590453</v>
      </c>
      <c r="R6" s="256">
        <v>0</v>
      </c>
      <c r="S6" s="193">
        <v>0</v>
      </c>
      <c r="T6" s="194">
        <v>4381201</v>
      </c>
      <c r="U6" s="195">
        <v>0</v>
      </c>
      <c r="V6" s="192">
        <f t="shared" ref="V6:V23" si="0">D6+G6+J6+M6+P6+S6</f>
        <v>108954470.189</v>
      </c>
      <c r="W6" s="194">
        <f t="shared" ref="W6:W23" si="1">E6+H6+K6+N6+Q6+T6</f>
        <v>6362618</v>
      </c>
      <c r="X6" s="195">
        <f t="shared" ref="X6:X23" si="2">F6+I6+L6+O6+R6+U6</f>
        <v>17756993.715366665</v>
      </c>
    </row>
    <row r="7" spans="1:24" ht="17.100000000000001" customHeight="1" x14ac:dyDescent="0.25">
      <c r="A7" s="214">
        <v>3</v>
      </c>
      <c r="B7" s="215" t="s">
        <v>3</v>
      </c>
      <c r="C7" s="216" t="s">
        <v>177</v>
      </c>
      <c r="D7" s="189">
        <v>144386154.86464</v>
      </c>
      <c r="E7" s="190">
        <v>152068671.21000001</v>
      </c>
      <c r="F7" s="252">
        <v>0</v>
      </c>
      <c r="G7" s="193">
        <v>0</v>
      </c>
      <c r="H7" s="194">
        <v>0</v>
      </c>
      <c r="I7" s="195">
        <v>16724814.119999999</v>
      </c>
      <c r="J7" s="192">
        <v>6324150</v>
      </c>
      <c r="K7" s="194">
        <v>0</v>
      </c>
      <c r="L7" s="256">
        <v>0</v>
      </c>
      <c r="M7" s="193">
        <v>7123596.54</v>
      </c>
      <c r="N7" s="194">
        <v>220000</v>
      </c>
      <c r="O7" s="195">
        <v>0</v>
      </c>
      <c r="P7" s="192">
        <v>185199754.49999997</v>
      </c>
      <c r="Q7" s="194">
        <v>11425457.710000001</v>
      </c>
      <c r="R7" s="256">
        <v>0</v>
      </c>
      <c r="S7" s="193">
        <v>0</v>
      </c>
      <c r="T7" s="194">
        <v>14988632.82</v>
      </c>
      <c r="U7" s="195">
        <v>0</v>
      </c>
      <c r="V7" s="192">
        <f t="shared" si="0"/>
        <v>343033655.90463996</v>
      </c>
      <c r="W7" s="194">
        <f t="shared" si="1"/>
        <v>178702761.74000001</v>
      </c>
      <c r="X7" s="195">
        <f t="shared" si="2"/>
        <v>16724814.119999999</v>
      </c>
    </row>
    <row r="8" spans="1:24" ht="17.100000000000001" customHeight="1" x14ac:dyDescent="0.25">
      <c r="A8" s="214">
        <v>4</v>
      </c>
      <c r="B8" s="215" t="s">
        <v>54</v>
      </c>
      <c r="C8" s="216" t="s">
        <v>178</v>
      </c>
      <c r="D8" s="189">
        <v>0</v>
      </c>
      <c r="E8" s="190">
        <v>28090766</v>
      </c>
      <c r="F8" s="252">
        <v>0</v>
      </c>
      <c r="G8" s="193">
        <v>0</v>
      </c>
      <c r="H8" s="194">
        <v>0</v>
      </c>
      <c r="I8" s="195">
        <v>0</v>
      </c>
      <c r="J8" s="192">
        <v>0</v>
      </c>
      <c r="K8" s="194">
        <v>0</v>
      </c>
      <c r="L8" s="256">
        <v>0</v>
      </c>
      <c r="M8" s="193">
        <v>0</v>
      </c>
      <c r="N8" s="194">
        <v>0</v>
      </c>
      <c r="O8" s="195">
        <v>0</v>
      </c>
      <c r="P8" s="192">
        <v>0</v>
      </c>
      <c r="Q8" s="194">
        <v>0</v>
      </c>
      <c r="R8" s="256">
        <v>0</v>
      </c>
      <c r="S8" s="193">
        <v>0</v>
      </c>
      <c r="T8" s="194">
        <v>0</v>
      </c>
      <c r="U8" s="195">
        <v>0</v>
      </c>
      <c r="V8" s="192">
        <f t="shared" si="0"/>
        <v>0</v>
      </c>
      <c r="W8" s="194">
        <f t="shared" si="1"/>
        <v>28090766</v>
      </c>
      <c r="X8" s="195">
        <f t="shared" si="2"/>
        <v>0</v>
      </c>
    </row>
    <row r="9" spans="1:24" ht="17.100000000000001" customHeight="1" x14ac:dyDescent="0.25">
      <c r="A9" s="214">
        <v>5</v>
      </c>
      <c r="B9" s="215" t="s">
        <v>61</v>
      </c>
      <c r="C9" s="216" t="s">
        <v>179</v>
      </c>
      <c r="D9" s="189">
        <v>53143840</v>
      </c>
      <c r="E9" s="190">
        <v>3240000</v>
      </c>
      <c r="F9" s="252">
        <v>0</v>
      </c>
      <c r="G9" s="193">
        <v>0</v>
      </c>
      <c r="H9" s="194">
        <v>0</v>
      </c>
      <c r="I9" s="195">
        <v>0</v>
      </c>
      <c r="J9" s="192">
        <v>0</v>
      </c>
      <c r="K9" s="194">
        <v>0</v>
      </c>
      <c r="L9" s="256">
        <v>0</v>
      </c>
      <c r="M9" s="193">
        <v>0</v>
      </c>
      <c r="N9" s="194">
        <v>0</v>
      </c>
      <c r="O9" s="195">
        <v>0</v>
      </c>
      <c r="P9" s="192">
        <v>0</v>
      </c>
      <c r="Q9" s="194">
        <v>0</v>
      </c>
      <c r="R9" s="256">
        <v>0</v>
      </c>
      <c r="S9" s="193">
        <v>0</v>
      </c>
      <c r="T9" s="194">
        <v>0</v>
      </c>
      <c r="U9" s="195">
        <v>0</v>
      </c>
      <c r="V9" s="192">
        <f t="shared" si="0"/>
        <v>53143840</v>
      </c>
      <c r="W9" s="194">
        <f t="shared" si="1"/>
        <v>3240000</v>
      </c>
      <c r="X9" s="195">
        <f t="shared" si="2"/>
        <v>0</v>
      </c>
    </row>
    <row r="10" spans="1:24" ht="17.100000000000001" customHeight="1" x14ac:dyDescent="0.25">
      <c r="A10" s="214">
        <v>6</v>
      </c>
      <c r="B10" s="215" t="s">
        <v>292</v>
      </c>
      <c r="C10" s="217" t="s">
        <v>180</v>
      </c>
      <c r="D10" s="189">
        <v>13464000</v>
      </c>
      <c r="E10" s="190">
        <v>0</v>
      </c>
      <c r="F10" s="252">
        <v>0</v>
      </c>
      <c r="G10" s="193">
        <v>0</v>
      </c>
      <c r="H10" s="194">
        <v>0</v>
      </c>
      <c r="I10" s="195">
        <v>0</v>
      </c>
      <c r="J10" s="192"/>
      <c r="K10" s="194"/>
      <c r="L10" s="256"/>
      <c r="M10" s="193"/>
      <c r="N10" s="194"/>
      <c r="O10" s="195"/>
      <c r="P10" s="192">
        <v>0</v>
      </c>
      <c r="Q10" s="194">
        <v>0</v>
      </c>
      <c r="R10" s="256">
        <v>0</v>
      </c>
      <c r="S10" s="193"/>
      <c r="T10" s="194"/>
      <c r="U10" s="195"/>
      <c r="V10" s="192">
        <f t="shared" si="0"/>
        <v>13464000</v>
      </c>
      <c r="W10" s="194">
        <f t="shared" si="1"/>
        <v>0</v>
      </c>
      <c r="X10" s="195">
        <f t="shared" si="2"/>
        <v>0</v>
      </c>
    </row>
    <row r="11" spans="1:24" s="58" customFormat="1" ht="17.100000000000001" customHeight="1" x14ac:dyDescent="0.2">
      <c r="A11" s="218"/>
      <c r="B11" s="219" t="s">
        <v>62</v>
      </c>
      <c r="C11" s="220"/>
      <c r="D11" s="196">
        <f>SUM(D5,D6,D7,D8,D9,D10)</f>
        <v>840219807.08443999</v>
      </c>
      <c r="E11" s="197">
        <f t="shared" ref="E11:F11" si="3">SUM(E5,E6,E7,E8,E9,E10)</f>
        <v>185395601.21000001</v>
      </c>
      <c r="F11" s="200">
        <f t="shared" si="3"/>
        <v>0</v>
      </c>
      <c r="G11" s="196">
        <f t="shared" ref="G11:U11" si="4">SUM(G5,G6,G7,G8,G9,G10)</f>
        <v>0</v>
      </c>
      <c r="H11" s="197">
        <f t="shared" si="4"/>
        <v>0</v>
      </c>
      <c r="I11" s="198">
        <f t="shared" si="4"/>
        <v>111737995.66869999</v>
      </c>
      <c r="J11" s="199">
        <f t="shared" si="4"/>
        <v>145939764.75999999</v>
      </c>
      <c r="K11" s="197">
        <f t="shared" si="4"/>
        <v>0</v>
      </c>
      <c r="L11" s="200">
        <f t="shared" si="4"/>
        <v>0</v>
      </c>
      <c r="M11" s="196">
        <f t="shared" si="4"/>
        <v>21571942.539999999</v>
      </c>
      <c r="N11" s="197">
        <f t="shared" si="4"/>
        <v>631000</v>
      </c>
      <c r="O11" s="198">
        <f t="shared" si="4"/>
        <v>0</v>
      </c>
      <c r="P11" s="199">
        <f t="shared" si="4"/>
        <v>244510623.56919998</v>
      </c>
      <c r="Q11" s="197">
        <f t="shared" si="4"/>
        <v>22854591.710000001</v>
      </c>
      <c r="R11" s="200">
        <f t="shared" si="4"/>
        <v>0</v>
      </c>
      <c r="S11" s="196">
        <f t="shared" si="4"/>
        <v>0</v>
      </c>
      <c r="T11" s="197">
        <f t="shared" si="4"/>
        <v>38808702.82</v>
      </c>
      <c r="U11" s="198">
        <f t="shared" si="4"/>
        <v>0</v>
      </c>
      <c r="V11" s="258">
        <f t="shared" si="0"/>
        <v>1252242137.95364</v>
      </c>
      <c r="W11" s="202">
        <f t="shared" si="1"/>
        <v>247689895.74000001</v>
      </c>
      <c r="X11" s="203">
        <f t="shared" si="2"/>
        <v>111737995.66869999</v>
      </c>
    </row>
    <row r="12" spans="1:24" ht="17.100000000000001" customHeight="1" x14ac:dyDescent="0.25">
      <c r="A12" s="214" t="s">
        <v>85</v>
      </c>
      <c r="B12" s="215" t="s">
        <v>65</v>
      </c>
      <c r="C12" s="216"/>
      <c r="D12" s="747"/>
      <c r="E12" s="748"/>
      <c r="F12" s="749"/>
      <c r="G12" s="747"/>
      <c r="H12" s="748"/>
      <c r="I12" s="751"/>
      <c r="J12" s="752"/>
      <c r="K12" s="748"/>
      <c r="L12" s="749"/>
      <c r="M12" s="747"/>
      <c r="N12" s="748"/>
      <c r="O12" s="751"/>
      <c r="P12" s="752"/>
      <c r="Q12" s="748"/>
      <c r="R12" s="749"/>
      <c r="S12" s="747"/>
      <c r="T12" s="748"/>
      <c r="U12" s="751"/>
      <c r="V12" s="883"/>
      <c r="W12" s="884"/>
      <c r="X12" s="885"/>
    </row>
    <row r="13" spans="1:24" ht="17.100000000000001" customHeight="1" x14ac:dyDescent="0.25">
      <c r="A13" s="214">
        <v>7</v>
      </c>
      <c r="B13" s="215" t="s">
        <v>67</v>
      </c>
      <c r="C13" s="216" t="s">
        <v>181</v>
      </c>
      <c r="D13" s="189">
        <v>132738201.02</v>
      </c>
      <c r="E13" s="190">
        <v>618118000</v>
      </c>
      <c r="F13" s="252">
        <v>0</v>
      </c>
      <c r="G13" s="193">
        <v>0</v>
      </c>
      <c r="H13" s="194">
        <v>0</v>
      </c>
      <c r="I13" s="195">
        <v>0</v>
      </c>
      <c r="J13" s="192">
        <v>0</v>
      </c>
      <c r="K13" s="194">
        <v>0</v>
      </c>
      <c r="L13" s="256">
        <v>0</v>
      </c>
      <c r="M13" s="193">
        <v>800000</v>
      </c>
      <c r="N13" s="194">
        <v>0</v>
      </c>
      <c r="O13" s="195">
        <v>0</v>
      </c>
      <c r="P13" s="192">
        <v>0</v>
      </c>
      <c r="Q13" s="194">
        <v>0</v>
      </c>
      <c r="R13" s="256">
        <v>0</v>
      </c>
      <c r="S13" s="193">
        <v>0</v>
      </c>
      <c r="T13" s="194">
        <v>540000</v>
      </c>
      <c r="U13" s="195">
        <v>0</v>
      </c>
      <c r="V13" s="192">
        <f t="shared" si="0"/>
        <v>133538201.02</v>
      </c>
      <c r="W13" s="194">
        <f t="shared" si="1"/>
        <v>618658000</v>
      </c>
      <c r="X13" s="195">
        <f t="shared" si="2"/>
        <v>0</v>
      </c>
    </row>
    <row r="14" spans="1:24" ht="16.5" customHeight="1" x14ac:dyDescent="0.25">
      <c r="A14" s="214">
        <v>8</v>
      </c>
      <c r="B14" s="215" t="s">
        <v>68</v>
      </c>
      <c r="C14" s="216" t="s">
        <v>182</v>
      </c>
      <c r="D14" s="189">
        <v>127653535.09999999</v>
      </c>
      <c r="E14" s="190">
        <v>185051275</v>
      </c>
      <c r="F14" s="252">
        <v>0</v>
      </c>
      <c r="G14" s="193">
        <v>0</v>
      </c>
      <c r="H14" s="194">
        <v>0</v>
      </c>
      <c r="I14" s="195">
        <v>0</v>
      </c>
      <c r="J14" s="192">
        <v>0</v>
      </c>
      <c r="K14" s="194">
        <v>0</v>
      </c>
      <c r="L14" s="256">
        <v>0</v>
      </c>
      <c r="M14" s="193">
        <v>0</v>
      </c>
      <c r="N14" s="194">
        <v>0</v>
      </c>
      <c r="O14" s="195">
        <v>0</v>
      </c>
      <c r="P14" s="192">
        <v>0</v>
      </c>
      <c r="Q14" s="194">
        <v>0</v>
      </c>
      <c r="R14" s="256">
        <v>0</v>
      </c>
      <c r="S14" s="193">
        <v>0</v>
      </c>
      <c r="T14" s="194">
        <v>0</v>
      </c>
      <c r="U14" s="195">
        <v>0</v>
      </c>
      <c r="V14" s="192">
        <f t="shared" si="0"/>
        <v>127653535.09999999</v>
      </c>
      <c r="W14" s="194">
        <f t="shared" si="1"/>
        <v>185051275</v>
      </c>
      <c r="X14" s="195">
        <f t="shared" si="2"/>
        <v>0</v>
      </c>
    </row>
    <row r="15" spans="1:24" ht="17.100000000000001" customHeight="1" x14ac:dyDescent="0.25">
      <c r="A15" s="214">
        <v>9</v>
      </c>
      <c r="B15" s="215" t="s">
        <v>69</v>
      </c>
      <c r="C15" s="216" t="s">
        <v>183</v>
      </c>
      <c r="D15" s="189">
        <v>0</v>
      </c>
      <c r="E15" s="190">
        <v>4500000</v>
      </c>
      <c r="F15" s="252">
        <v>0</v>
      </c>
      <c r="G15" s="193"/>
      <c r="H15" s="194"/>
      <c r="I15" s="195"/>
      <c r="J15" s="192"/>
      <c r="K15" s="194"/>
      <c r="L15" s="256"/>
      <c r="M15" s="193">
        <v>0</v>
      </c>
      <c r="N15" s="194">
        <v>0</v>
      </c>
      <c r="O15" s="195">
        <v>0</v>
      </c>
      <c r="P15" s="192">
        <v>0</v>
      </c>
      <c r="Q15" s="194">
        <v>0</v>
      </c>
      <c r="R15" s="256">
        <v>0</v>
      </c>
      <c r="S15" s="193">
        <v>0</v>
      </c>
      <c r="T15" s="194">
        <v>0</v>
      </c>
      <c r="U15" s="195">
        <v>0</v>
      </c>
      <c r="V15" s="192">
        <f t="shared" si="0"/>
        <v>0</v>
      </c>
      <c r="W15" s="194">
        <f t="shared" si="1"/>
        <v>4500000</v>
      </c>
      <c r="X15" s="195">
        <f t="shared" si="2"/>
        <v>0</v>
      </c>
    </row>
    <row r="16" spans="1:24" ht="17.100000000000001" customHeight="1" x14ac:dyDescent="0.25">
      <c r="A16" s="214">
        <v>10</v>
      </c>
      <c r="B16" s="215" t="s">
        <v>16</v>
      </c>
      <c r="C16" s="216" t="s">
        <v>180</v>
      </c>
      <c r="D16" s="189">
        <v>95305849</v>
      </c>
      <c r="E16" s="190">
        <v>0</v>
      </c>
      <c r="F16" s="252">
        <v>0</v>
      </c>
      <c r="G16" s="193"/>
      <c r="H16" s="194"/>
      <c r="I16" s="195"/>
      <c r="J16" s="192"/>
      <c r="K16" s="194"/>
      <c r="L16" s="256"/>
      <c r="M16" s="193"/>
      <c r="N16" s="194"/>
      <c r="O16" s="195"/>
      <c r="P16" s="192"/>
      <c r="Q16" s="194"/>
      <c r="R16" s="256"/>
      <c r="S16" s="193"/>
      <c r="T16" s="194"/>
      <c r="U16" s="195"/>
      <c r="V16" s="192">
        <f t="shared" si="0"/>
        <v>95305849</v>
      </c>
      <c r="W16" s="194">
        <f t="shared" si="1"/>
        <v>0</v>
      </c>
      <c r="X16" s="195">
        <f t="shared" si="2"/>
        <v>0</v>
      </c>
    </row>
    <row r="17" spans="1:24" s="58" customFormat="1" ht="17.100000000000001" customHeight="1" x14ac:dyDescent="0.2">
      <c r="A17" s="218"/>
      <c r="B17" s="219" t="s">
        <v>70</v>
      </c>
      <c r="C17" s="220"/>
      <c r="D17" s="196">
        <f>SUM(D13,D14,D15,D16)</f>
        <v>355697585.12</v>
      </c>
      <c r="E17" s="197">
        <f t="shared" ref="E17:U17" si="5">SUM(E13,E14,E15,E16)</f>
        <v>807669275</v>
      </c>
      <c r="F17" s="200">
        <f t="shared" si="5"/>
        <v>0</v>
      </c>
      <c r="G17" s="196"/>
      <c r="H17" s="197"/>
      <c r="I17" s="198"/>
      <c r="J17" s="199"/>
      <c r="K17" s="197"/>
      <c r="L17" s="200"/>
      <c r="M17" s="196">
        <f t="shared" si="5"/>
        <v>800000</v>
      </c>
      <c r="N17" s="197">
        <f t="shared" si="5"/>
        <v>0</v>
      </c>
      <c r="O17" s="198">
        <f t="shared" si="5"/>
        <v>0</v>
      </c>
      <c r="P17" s="199">
        <f t="shared" si="5"/>
        <v>0</v>
      </c>
      <c r="Q17" s="197">
        <f t="shared" si="5"/>
        <v>0</v>
      </c>
      <c r="R17" s="200">
        <f t="shared" si="5"/>
        <v>0</v>
      </c>
      <c r="S17" s="196">
        <f t="shared" si="5"/>
        <v>0</v>
      </c>
      <c r="T17" s="197">
        <f t="shared" si="5"/>
        <v>540000</v>
      </c>
      <c r="U17" s="198">
        <f t="shared" si="5"/>
        <v>0</v>
      </c>
      <c r="V17" s="258">
        <f t="shared" si="0"/>
        <v>356497585.12</v>
      </c>
      <c r="W17" s="202">
        <f t="shared" si="1"/>
        <v>808209275</v>
      </c>
      <c r="X17" s="203">
        <f t="shared" si="2"/>
        <v>0</v>
      </c>
    </row>
    <row r="18" spans="1:24" ht="17.100000000000001" customHeight="1" x14ac:dyDescent="0.25">
      <c r="A18" s="214" t="s">
        <v>86</v>
      </c>
      <c r="B18" s="215" t="s">
        <v>91</v>
      </c>
      <c r="C18" s="215"/>
      <c r="D18" s="747"/>
      <c r="E18" s="748"/>
      <c r="F18" s="749"/>
      <c r="G18" s="747"/>
      <c r="H18" s="748"/>
      <c r="I18" s="751"/>
      <c r="J18" s="752"/>
      <c r="K18" s="748"/>
      <c r="L18" s="749"/>
      <c r="M18" s="747"/>
      <c r="N18" s="748"/>
      <c r="O18" s="751"/>
      <c r="P18" s="752"/>
      <c r="Q18" s="748"/>
      <c r="R18" s="749"/>
      <c r="S18" s="747"/>
      <c r="T18" s="748"/>
      <c r="U18" s="751"/>
      <c r="V18" s="192">
        <f t="shared" si="0"/>
        <v>0</v>
      </c>
      <c r="W18" s="194">
        <f t="shared" si="1"/>
        <v>0</v>
      </c>
      <c r="X18" s="195">
        <f t="shared" si="2"/>
        <v>0</v>
      </c>
    </row>
    <row r="19" spans="1:24" ht="17.100000000000001" customHeight="1" x14ac:dyDescent="0.25">
      <c r="A19" s="214">
        <v>11</v>
      </c>
      <c r="B19" s="215" t="s">
        <v>193</v>
      </c>
      <c r="C19" s="216" t="s">
        <v>170</v>
      </c>
      <c r="D19" s="189">
        <v>0</v>
      </c>
      <c r="E19" s="190">
        <v>129449000</v>
      </c>
      <c r="F19" s="252">
        <v>0</v>
      </c>
      <c r="G19" s="193"/>
      <c r="H19" s="194"/>
      <c r="I19" s="195"/>
      <c r="J19" s="192"/>
      <c r="K19" s="194"/>
      <c r="L19" s="256"/>
      <c r="M19" s="193">
        <v>0</v>
      </c>
      <c r="N19" s="194">
        <v>0</v>
      </c>
      <c r="O19" s="195">
        <v>0</v>
      </c>
      <c r="P19" s="192">
        <v>0</v>
      </c>
      <c r="Q19" s="194">
        <v>0</v>
      </c>
      <c r="R19" s="256">
        <v>0</v>
      </c>
      <c r="S19" s="193">
        <v>0</v>
      </c>
      <c r="T19" s="194">
        <v>0</v>
      </c>
      <c r="U19" s="195">
        <v>0</v>
      </c>
      <c r="V19" s="192">
        <f t="shared" si="0"/>
        <v>0</v>
      </c>
      <c r="W19" s="194">
        <f t="shared" si="1"/>
        <v>129449000</v>
      </c>
      <c r="X19" s="195">
        <f t="shared" si="2"/>
        <v>0</v>
      </c>
    </row>
    <row r="20" spans="1:24" ht="17.100000000000001" customHeight="1" x14ac:dyDescent="0.25">
      <c r="A20" s="214">
        <v>12</v>
      </c>
      <c r="B20" s="215" t="s">
        <v>79</v>
      </c>
      <c r="C20" s="216" t="s">
        <v>171</v>
      </c>
      <c r="D20" s="189">
        <v>0</v>
      </c>
      <c r="E20" s="190">
        <v>0</v>
      </c>
      <c r="F20" s="252">
        <v>0</v>
      </c>
      <c r="G20" s="193"/>
      <c r="H20" s="194"/>
      <c r="I20" s="195"/>
      <c r="J20" s="192"/>
      <c r="K20" s="194"/>
      <c r="L20" s="256"/>
      <c r="M20" s="193">
        <v>0</v>
      </c>
      <c r="N20" s="194">
        <v>0</v>
      </c>
      <c r="O20" s="195">
        <v>0</v>
      </c>
      <c r="P20" s="192">
        <v>0</v>
      </c>
      <c r="Q20" s="194">
        <v>0</v>
      </c>
      <c r="R20" s="256">
        <v>0</v>
      </c>
      <c r="S20" s="193">
        <v>0</v>
      </c>
      <c r="T20" s="194">
        <v>0</v>
      </c>
      <c r="U20" s="195">
        <v>0</v>
      </c>
      <c r="V20" s="192">
        <f t="shared" si="0"/>
        <v>0</v>
      </c>
      <c r="W20" s="194">
        <f t="shared" si="1"/>
        <v>0</v>
      </c>
      <c r="X20" s="195">
        <f t="shared" si="2"/>
        <v>0</v>
      </c>
    </row>
    <row r="21" spans="1:24" ht="17.100000000000001" customHeight="1" x14ac:dyDescent="0.25">
      <c r="A21" s="214">
        <v>13</v>
      </c>
      <c r="B21" s="215" t="s">
        <v>186</v>
      </c>
      <c r="C21" s="217" t="s">
        <v>173</v>
      </c>
      <c r="D21" s="189">
        <v>20341813</v>
      </c>
      <c r="E21" s="190">
        <v>0</v>
      </c>
      <c r="F21" s="252">
        <v>0</v>
      </c>
      <c r="G21" s="193"/>
      <c r="H21" s="194"/>
      <c r="I21" s="195"/>
      <c r="J21" s="192"/>
      <c r="K21" s="194"/>
      <c r="L21" s="256"/>
      <c r="M21" s="193">
        <v>0</v>
      </c>
      <c r="N21" s="194">
        <v>0</v>
      </c>
      <c r="O21" s="195">
        <v>0</v>
      </c>
      <c r="P21" s="192">
        <v>0</v>
      </c>
      <c r="Q21" s="194">
        <v>0</v>
      </c>
      <c r="R21" s="256">
        <v>0</v>
      </c>
      <c r="S21" s="193">
        <v>0</v>
      </c>
      <c r="T21" s="194">
        <v>0</v>
      </c>
      <c r="U21" s="195">
        <v>0</v>
      </c>
      <c r="V21" s="192">
        <f t="shared" si="0"/>
        <v>20341813</v>
      </c>
      <c r="W21" s="194">
        <f t="shared" si="1"/>
        <v>0</v>
      </c>
      <c r="X21" s="195">
        <f t="shared" si="2"/>
        <v>0</v>
      </c>
    </row>
    <row r="22" spans="1:24" s="58" customFormat="1" ht="17.100000000000001" customHeight="1" x14ac:dyDescent="0.2">
      <c r="A22" s="218"/>
      <c r="B22" s="219" t="s">
        <v>108</v>
      </c>
      <c r="C22" s="221"/>
      <c r="D22" s="196">
        <f>SUM(D19,D20,D21)</f>
        <v>20341813</v>
      </c>
      <c r="E22" s="197">
        <f t="shared" ref="E22:U22" si="6">SUM(E19,E20,E21)</f>
        <v>129449000</v>
      </c>
      <c r="F22" s="200">
        <f t="shared" si="6"/>
        <v>0</v>
      </c>
      <c r="G22" s="196">
        <f t="shared" si="6"/>
        <v>0</v>
      </c>
      <c r="H22" s="197">
        <f t="shared" si="6"/>
        <v>0</v>
      </c>
      <c r="I22" s="198">
        <f t="shared" si="6"/>
        <v>0</v>
      </c>
      <c r="J22" s="199">
        <f t="shared" si="6"/>
        <v>0</v>
      </c>
      <c r="K22" s="197">
        <f t="shared" si="6"/>
        <v>0</v>
      </c>
      <c r="L22" s="200">
        <f t="shared" si="6"/>
        <v>0</v>
      </c>
      <c r="M22" s="196">
        <f t="shared" si="6"/>
        <v>0</v>
      </c>
      <c r="N22" s="197">
        <f t="shared" si="6"/>
        <v>0</v>
      </c>
      <c r="O22" s="198">
        <f t="shared" si="6"/>
        <v>0</v>
      </c>
      <c r="P22" s="199">
        <f t="shared" si="6"/>
        <v>0</v>
      </c>
      <c r="Q22" s="197">
        <f t="shared" si="6"/>
        <v>0</v>
      </c>
      <c r="R22" s="200">
        <f t="shared" si="6"/>
        <v>0</v>
      </c>
      <c r="S22" s="196">
        <f t="shared" si="6"/>
        <v>0</v>
      </c>
      <c r="T22" s="197">
        <f t="shared" si="6"/>
        <v>0</v>
      </c>
      <c r="U22" s="198">
        <f t="shared" si="6"/>
        <v>0</v>
      </c>
      <c r="V22" s="258">
        <f t="shared" si="0"/>
        <v>20341813</v>
      </c>
      <c r="W22" s="202">
        <f t="shared" si="1"/>
        <v>129449000</v>
      </c>
      <c r="X22" s="203">
        <f t="shared" si="2"/>
        <v>0</v>
      </c>
    </row>
    <row r="23" spans="1:24" s="58" customFormat="1" ht="17.100000000000001" customHeight="1" thickBot="1" x14ac:dyDescent="0.25">
      <c r="A23" s="218"/>
      <c r="B23" s="219" t="s">
        <v>117</v>
      </c>
      <c r="C23" s="221"/>
      <c r="D23" s="204">
        <f>SUM(D22,D17,D11)</f>
        <v>1216259205.2044401</v>
      </c>
      <c r="E23" s="205">
        <f t="shared" ref="E23:U23" si="7">SUM(E22,E17,E11)</f>
        <v>1122513876.21</v>
      </c>
      <c r="F23" s="208">
        <f t="shared" si="7"/>
        <v>0</v>
      </c>
      <c r="G23" s="204">
        <f t="shared" si="7"/>
        <v>0</v>
      </c>
      <c r="H23" s="205">
        <f t="shared" si="7"/>
        <v>0</v>
      </c>
      <c r="I23" s="206">
        <f t="shared" si="7"/>
        <v>111737995.66869999</v>
      </c>
      <c r="J23" s="207">
        <f t="shared" si="7"/>
        <v>145939764.75999999</v>
      </c>
      <c r="K23" s="205">
        <f t="shared" si="7"/>
        <v>0</v>
      </c>
      <c r="L23" s="208">
        <f t="shared" si="7"/>
        <v>0</v>
      </c>
      <c r="M23" s="204">
        <f t="shared" si="7"/>
        <v>22371942.539999999</v>
      </c>
      <c r="N23" s="205">
        <f t="shared" si="7"/>
        <v>631000</v>
      </c>
      <c r="O23" s="206">
        <f t="shared" si="7"/>
        <v>0</v>
      </c>
      <c r="P23" s="207">
        <f t="shared" si="7"/>
        <v>244510623.56919998</v>
      </c>
      <c r="Q23" s="205">
        <f t="shared" si="7"/>
        <v>22854591.710000001</v>
      </c>
      <c r="R23" s="208">
        <f t="shared" si="7"/>
        <v>0</v>
      </c>
      <c r="S23" s="204">
        <f t="shared" si="7"/>
        <v>0</v>
      </c>
      <c r="T23" s="205">
        <f t="shared" si="7"/>
        <v>39348702.82</v>
      </c>
      <c r="U23" s="206">
        <f t="shared" si="7"/>
        <v>0</v>
      </c>
      <c r="V23" s="259">
        <f t="shared" si="0"/>
        <v>1629081536.0736401</v>
      </c>
      <c r="W23" s="209">
        <f t="shared" si="1"/>
        <v>1185348170.74</v>
      </c>
      <c r="X23" s="210">
        <f t="shared" si="2"/>
        <v>111737995.66869999</v>
      </c>
    </row>
    <row r="24" spans="1:24" x14ac:dyDescent="0.25">
      <c r="A24" s="229"/>
      <c r="B24" s="215"/>
      <c r="C24" s="215"/>
      <c r="D24" s="251"/>
      <c r="E24" s="251"/>
      <c r="F24" s="254"/>
      <c r="G24" s="102"/>
      <c r="H24" s="102"/>
      <c r="I24" s="102"/>
      <c r="J24" s="102"/>
      <c r="K24" s="102"/>
      <c r="L24" s="102"/>
      <c r="M24" s="102"/>
      <c r="N24" s="102"/>
      <c r="O24" s="102"/>
      <c r="P24" s="102"/>
      <c r="Q24" s="102"/>
      <c r="R24" s="102"/>
      <c r="S24" s="102"/>
      <c r="T24" s="102"/>
      <c r="U24" s="102"/>
      <c r="V24" s="112"/>
      <c r="W24" s="110"/>
      <c r="X24" s="110"/>
    </row>
    <row r="25" spans="1:24" ht="12.75" customHeight="1" x14ac:dyDescent="0.25">
      <c r="A25" s="229"/>
      <c r="B25" s="183"/>
      <c r="C25" s="183"/>
      <c r="D25" s="255"/>
      <c r="E25" s="255"/>
      <c r="F25" s="898"/>
      <c r="G25" s="898"/>
      <c r="H25" s="184"/>
      <c r="I25" s="185"/>
      <c r="J25" s="185"/>
      <c r="K25" s="184"/>
      <c r="L25" s="185"/>
      <c r="M25" s="185"/>
      <c r="N25" s="184"/>
      <c r="O25" s="185"/>
      <c r="P25" s="185"/>
      <c r="Q25" s="184"/>
      <c r="R25" s="185"/>
      <c r="S25" s="185"/>
      <c r="T25" s="184"/>
      <c r="U25" s="185"/>
      <c r="V25" s="149"/>
      <c r="W25" s="150"/>
      <c r="X25" s="110"/>
    </row>
    <row r="26" spans="1:24" ht="12.75" customHeight="1" x14ac:dyDescent="0.25">
      <c r="A26" s="229"/>
      <c r="B26" s="183"/>
      <c r="C26" s="186"/>
      <c r="D26" s="255"/>
      <c r="E26" s="255"/>
      <c r="F26" s="898"/>
      <c r="G26" s="898"/>
      <c r="H26" s="184"/>
      <c r="I26" s="185"/>
      <c r="J26" s="185"/>
      <c r="K26" s="184"/>
      <c r="L26" s="185"/>
      <c r="M26" s="185"/>
      <c r="N26" s="184"/>
      <c r="O26" s="185"/>
      <c r="P26" s="185"/>
      <c r="Q26" s="184"/>
      <c r="R26" s="185"/>
      <c r="S26" s="185"/>
      <c r="T26" s="184"/>
      <c r="U26" s="185"/>
      <c r="V26" s="149"/>
      <c r="W26" s="149"/>
      <c r="X26" s="110"/>
    </row>
    <row r="27" spans="1:24" x14ac:dyDescent="0.25">
      <c r="B27" s="142"/>
      <c r="C27" s="144"/>
      <c r="D27" s="250"/>
      <c r="E27" s="250"/>
      <c r="F27" s="249"/>
      <c r="G27" s="142"/>
      <c r="H27" s="143"/>
      <c r="I27" s="145"/>
      <c r="J27" s="145"/>
      <c r="K27" s="143"/>
      <c r="L27" s="145"/>
      <c r="M27" s="145"/>
      <c r="N27" s="143"/>
      <c r="O27" s="145"/>
      <c r="P27" s="145"/>
      <c r="Q27" s="143"/>
      <c r="R27" s="145"/>
      <c r="S27" s="145"/>
      <c r="T27" s="143"/>
      <c r="U27" s="145"/>
      <c r="V27" s="146"/>
      <c r="W27" s="147"/>
    </row>
    <row r="28" spans="1:24" x14ac:dyDescent="0.25">
      <c r="B28" s="142"/>
      <c r="C28" s="144"/>
      <c r="D28" s="250"/>
      <c r="E28" s="250"/>
      <c r="F28" s="249"/>
      <c r="G28" s="145"/>
      <c r="H28" s="145"/>
      <c r="I28" s="145"/>
      <c r="J28" s="145"/>
      <c r="K28" s="145"/>
      <c r="L28" s="145"/>
      <c r="M28" s="145"/>
      <c r="N28" s="145"/>
      <c r="O28" s="145"/>
      <c r="P28" s="145"/>
      <c r="Q28" s="145"/>
      <c r="R28" s="145"/>
      <c r="S28" s="145"/>
      <c r="T28" s="145"/>
      <c r="U28" s="145"/>
      <c r="V28" s="146"/>
      <c r="W28" s="147"/>
    </row>
    <row r="29" spans="1:24" x14ac:dyDescent="0.25">
      <c r="B29" s="142"/>
      <c r="C29" s="144"/>
      <c r="D29" s="250"/>
      <c r="E29" s="250"/>
      <c r="F29" s="249"/>
      <c r="G29" s="145"/>
      <c r="H29" s="145"/>
      <c r="I29" s="145"/>
      <c r="J29" s="145"/>
      <c r="K29" s="145"/>
      <c r="L29" s="145"/>
      <c r="M29" s="145"/>
      <c r="N29" s="145"/>
      <c r="O29" s="145"/>
      <c r="P29" s="145"/>
      <c r="Q29" s="145"/>
      <c r="R29" s="145"/>
      <c r="S29" s="145"/>
      <c r="T29" s="145"/>
      <c r="U29" s="145"/>
      <c r="V29" s="146"/>
      <c r="W29" s="147"/>
    </row>
    <row r="30" spans="1:24" x14ac:dyDescent="0.25">
      <c r="B30" s="142"/>
      <c r="C30" s="144"/>
      <c r="D30" s="250"/>
      <c r="E30" s="250"/>
      <c r="F30" s="249"/>
      <c r="G30" s="145"/>
      <c r="H30" s="145"/>
      <c r="I30" s="145"/>
      <c r="J30" s="145"/>
      <c r="K30" s="145"/>
      <c r="L30" s="145"/>
      <c r="M30" s="145"/>
      <c r="N30" s="145"/>
      <c r="O30" s="145"/>
      <c r="P30" s="145"/>
      <c r="Q30" s="145"/>
      <c r="R30" s="145"/>
      <c r="S30" s="145"/>
      <c r="T30" s="145"/>
      <c r="U30" s="145"/>
      <c r="V30" s="146"/>
      <c r="W30" s="147"/>
    </row>
    <row r="31" spans="1:24" x14ac:dyDescent="0.25">
      <c r="B31" s="144" t="s">
        <v>164</v>
      </c>
      <c r="C31" s="144"/>
      <c r="D31" s="250"/>
      <c r="E31" s="250"/>
      <c r="F31" s="249"/>
      <c r="G31" s="145"/>
      <c r="H31" s="145"/>
      <c r="I31" s="145"/>
      <c r="J31" s="145"/>
      <c r="K31" s="145"/>
      <c r="L31" s="145"/>
      <c r="M31" s="145"/>
      <c r="N31" s="145"/>
      <c r="O31" s="145"/>
      <c r="P31" s="145"/>
      <c r="Q31" s="145"/>
      <c r="R31" s="145"/>
      <c r="S31" s="145"/>
      <c r="T31" s="145"/>
      <c r="U31" s="145"/>
      <c r="V31" s="146"/>
      <c r="W31" s="147"/>
    </row>
    <row r="32" spans="1:24" x14ac:dyDescent="0.25">
      <c r="B32" s="144" t="s">
        <v>314</v>
      </c>
      <c r="C32" s="144"/>
      <c r="D32" s="250"/>
      <c r="E32" s="250"/>
      <c r="F32" s="249"/>
      <c r="G32" s="145"/>
      <c r="H32" s="145"/>
      <c r="I32" s="145"/>
      <c r="J32" s="145"/>
      <c r="K32" s="145"/>
      <c r="L32" s="145"/>
      <c r="M32" s="145"/>
      <c r="N32" s="145"/>
      <c r="O32" s="145"/>
      <c r="P32" s="145"/>
      <c r="Q32" s="145"/>
      <c r="R32" s="145"/>
      <c r="S32" s="145"/>
      <c r="T32" s="145"/>
      <c r="U32" s="145"/>
      <c r="V32" s="146"/>
      <c r="W32" s="147"/>
    </row>
    <row r="33" spans="2:2" x14ac:dyDescent="0.25">
      <c r="B33" s="242"/>
    </row>
  </sheetData>
  <mergeCells count="35">
    <mergeCell ref="F25:G25"/>
    <mergeCell ref="F26:G26"/>
    <mergeCell ref="P18:R18"/>
    <mergeCell ref="S18:U18"/>
    <mergeCell ref="J12:L12"/>
    <mergeCell ref="D18:F18"/>
    <mergeCell ref="G18:I18"/>
    <mergeCell ref="J18:L18"/>
    <mergeCell ref="M18:O18"/>
    <mergeCell ref="M12:O12"/>
    <mergeCell ref="P12:R12"/>
    <mergeCell ref="S12:U12"/>
    <mergeCell ref="V1:X1"/>
    <mergeCell ref="D2:F2"/>
    <mergeCell ref="G2:I2"/>
    <mergeCell ref="J2:L2"/>
    <mergeCell ref="M2:O2"/>
    <mergeCell ref="P2:R2"/>
    <mergeCell ref="S2:U2"/>
    <mergeCell ref="V2:X2"/>
    <mergeCell ref="D1:F1"/>
    <mergeCell ref="G1:I1"/>
    <mergeCell ref="J1:L1"/>
    <mergeCell ref="M1:O1"/>
    <mergeCell ref="P1:R1"/>
    <mergeCell ref="S1:U1"/>
    <mergeCell ref="V12:X12"/>
    <mergeCell ref="D4:F4"/>
    <mergeCell ref="G4:I4"/>
    <mergeCell ref="J4:L4"/>
    <mergeCell ref="M4:O4"/>
    <mergeCell ref="P4:R4"/>
    <mergeCell ref="S4:U4"/>
    <mergeCell ref="D12:F12"/>
    <mergeCell ref="G12:I12"/>
  </mergeCells>
  <printOptions horizontalCentered="1" headings="1" gridLines="1"/>
  <pageMargins left="0" right="0" top="0.9055118110236221" bottom="0" header="0.51704545454545459" footer="0.31496062992125984"/>
  <pageSetup paperSize="9" scale="65" orientation="landscape" r:id="rId1"/>
  <headerFooter alignWithMargins="0">
    <oddHeader>&amp;C&amp;"Arial,Félkövér"&amp;11VÉSZTŐ VÁROS ÖNKORMÁNYZATA ÉS INTÉZÉMÉNYEI KIADÁSAI 
KÖTELEZŐ-, ÖNKÉNT VÁLLALT-, ÉS ÁLLAMIGAZGATÁSI FELADATOK SZERINTI BONTÁSBAN
2017 ÉV&amp;R3/A. melléklet a ......./20........(..........) önkormányzati rendelethez
Adatok E Ft-ban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M399"/>
  <sheetViews>
    <sheetView showGridLines="0" view="pageLayout" topLeftCell="A397" zoomScale="70" zoomScaleNormal="100" zoomScalePageLayoutView="70" workbookViewId="0">
      <selection activeCell="O369" sqref="O369"/>
    </sheetView>
  </sheetViews>
  <sheetFormatPr defaultColWidth="4.28515625" defaultRowHeight="15" x14ac:dyDescent="0.25"/>
  <cols>
    <col min="1" max="1" width="4.85546875" style="68" customWidth="1"/>
    <col min="2" max="2" width="31.5703125" style="226" customWidth="1"/>
    <col min="3" max="3" width="6.7109375" style="281" bestFit="1" customWidth="1"/>
    <col min="4" max="5" width="9" style="228" bestFit="1" customWidth="1"/>
    <col min="6" max="6" width="7.85546875" style="230" bestFit="1" customWidth="1"/>
    <col min="7" max="7" width="9" style="46" bestFit="1" customWidth="1"/>
    <col min="8" max="8" width="7.85546875" style="46" bestFit="1" customWidth="1"/>
    <col min="9" max="9" width="6.7109375" style="46" bestFit="1" customWidth="1"/>
    <col min="10" max="12" width="7.85546875" style="46" bestFit="1" customWidth="1"/>
    <col min="13" max="14" width="9" style="46" bestFit="1" customWidth="1"/>
    <col min="15" max="15" width="7.85546875" style="46" bestFit="1" customWidth="1"/>
    <col min="16" max="17" width="9" style="46" bestFit="1" customWidth="1"/>
    <col min="18" max="18" width="7.85546875" style="46" bestFit="1" customWidth="1"/>
    <col min="19" max="19" width="9" style="46" bestFit="1" customWidth="1"/>
    <col min="20" max="20" width="7.85546875" style="46" bestFit="1" customWidth="1"/>
    <col min="21" max="21" width="6.7109375" style="46" bestFit="1" customWidth="1"/>
    <col min="22" max="22" width="8" style="48" bestFit="1" customWidth="1"/>
    <col min="23" max="23" width="8" style="47" bestFit="1" customWidth="1"/>
    <col min="24" max="24" width="5.42578125" style="47" bestFit="1" customWidth="1"/>
    <col min="25" max="25" width="7.85546875" style="47" bestFit="1" customWidth="1"/>
    <col min="26" max="27" width="6.7109375" style="47" bestFit="1" customWidth="1"/>
    <col min="28" max="29" width="9" style="47" bestFit="1" customWidth="1"/>
    <col min="30" max="30" width="7.85546875" style="47" bestFit="1" customWidth="1"/>
    <col min="31" max="31" width="9" style="47" bestFit="1" customWidth="1"/>
    <col min="32" max="16384" width="4.28515625" style="47"/>
  </cols>
  <sheetData>
    <row r="1" spans="1:33" s="342" customFormat="1" ht="15" customHeight="1" thickBot="1" x14ac:dyDescent="0.25">
      <c r="A1" s="223"/>
      <c r="B1" s="219"/>
      <c r="C1" s="212"/>
      <c r="D1" s="939" t="s">
        <v>87</v>
      </c>
      <c r="E1" s="928"/>
      <c r="F1" s="928"/>
      <c r="G1" s="928"/>
      <c r="H1" s="928"/>
      <c r="I1" s="928"/>
      <c r="J1" s="928"/>
      <c r="K1" s="928"/>
      <c r="L1" s="928"/>
      <c r="M1" s="928"/>
      <c r="N1" s="928"/>
      <c r="O1" s="928"/>
      <c r="P1" s="928"/>
      <c r="Q1" s="928"/>
      <c r="R1" s="928"/>
      <c r="S1" s="928"/>
      <c r="T1" s="928"/>
      <c r="U1" s="940"/>
      <c r="V1" s="273"/>
      <c r="W1" s="273"/>
      <c r="X1" s="273"/>
      <c r="Y1" s="273"/>
      <c r="Z1" s="273"/>
      <c r="AA1" s="273"/>
      <c r="AB1" s="273"/>
      <c r="AC1" s="273"/>
      <c r="AD1" s="273"/>
      <c r="AE1" s="273"/>
      <c r="AF1" s="273"/>
      <c r="AG1" s="273"/>
    </row>
    <row r="2" spans="1:33" s="222" customFormat="1" ht="60" customHeight="1" x14ac:dyDescent="0.2">
      <c r="A2" s="223"/>
      <c r="B2" s="219"/>
      <c r="C2" s="274" t="s">
        <v>337</v>
      </c>
      <c r="D2" s="780" t="s">
        <v>252</v>
      </c>
      <c r="E2" s="780"/>
      <c r="F2" s="781"/>
      <c r="G2" s="782" t="s">
        <v>253</v>
      </c>
      <c r="H2" s="780"/>
      <c r="I2" s="783"/>
      <c r="J2" s="784" t="s">
        <v>254</v>
      </c>
      <c r="K2" s="780"/>
      <c r="L2" s="781"/>
      <c r="M2" s="815" t="s">
        <v>255</v>
      </c>
      <c r="N2" s="786"/>
      <c r="O2" s="816"/>
      <c r="P2" s="784" t="s">
        <v>256</v>
      </c>
      <c r="Q2" s="780"/>
      <c r="R2" s="781"/>
      <c r="S2" s="815" t="s">
        <v>257</v>
      </c>
      <c r="T2" s="786"/>
      <c r="U2" s="816"/>
    </row>
    <row r="3" spans="1:33" s="222" customFormat="1" ht="84" customHeight="1" x14ac:dyDescent="0.2">
      <c r="A3" s="223"/>
      <c r="B3" s="219"/>
      <c r="C3" s="275" t="s">
        <v>126</v>
      </c>
      <c r="D3" s="793" t="s">
        <v>345</v>
      </c>
      <c r="E3" s="774"/>
      <c r="F3" s="825"/>
      <c r="G3" s="775" t="s">
        <v>338</v>
      </c>
      <c r="H3" s="774"/>
      <c r="I3" s="774"/>
      <c r="J3" s="775" t="s">
        <v>339</v>
      </c>
      <c r="K3" s="774"/>
      <c r="L3" s="825"/>
      <c r="M3" s="775" t="s">
        <v>371</v>
      </c>
      <c r="N3" s="774"/>
      <c r="O3" s="825"/>
      <c r="P3" s="775" t="s">
        <v>341</v>
      </c>
      <c r="Q3" s="774"/>
      <c r="R3" s="825"/>
      <c r="S3" s="775" t="s">
        <v>372</v>
      </c>
      <c r="T3" s="774"/>
      <c r="U3" s="825"/>
    </row>
    <row r="4" spans="1:33" s="222" customFormat="1" ht="85.5" customHeight="1" x14ac:dyDescent="0.2">
      <c r="A4" s="211" t="s">
        <v>42</v>
      </c>
      <c r="B4" s="212" t="s">
        <v>126</v>
      </c>
      <c r="C4" s="282" t="s">
        <v>144</v>
      </c>
      <c r="D4" s="317" t="s">
        <v>161</v>
      </c>
      <c r="E4" s="317" t="s">
        <v>162</v>
      </c>
      <c r="F4" s="333" t="s">
        <v>163</v>
      </c>
      <c r="G4" s="322" t="s">
        <v>161</v>
      </c>
      <c r="H4" s="320" t="s">
        <v>162</v>
      </c>
      <c r="I4" s="323" t="s">
        <v>163</v>
      </c>
      <c r="J4" s="319" t="s">
        <v>161</v>
      </c>
      <c r="K4" s="320" t="s">
        <v>162</v>
      </c>
      <c r="L4" s="321" t="s">
        <v>163</v>
      </c>
      <c r="M4" s="324" t="s">
        <v>161</v>
      </c>
      <c r="N4" s="325" t="s">
        <v>162</v>
      </c>
      <c r="O4" s="326" t="s">
        <v>163</v>
      </c>
      <c r="P4" s="319" t="s">
        <v>161</v>
      </c>
      <c r="Q4" s="320" t="s">
        <v>162</v>
      </c>
      <c r="R4" s="321" t="s">
        <v>163</v>
      </c>
      <c r="S4" s="324" t="s">
        <v>161</v>
      </c>
      <c r="T4" s="325" t="s">
        <v>162</v>
      </c>
      <c r="U4" s="326" t="s">
        <v>163</v>
      </c>
    </row>
    <row r="5" spans="1:33" ht="28.5" customHeight="1" x14ac:dyDescent="0.25">
      <c r="A5" s="214" t="s">
        <v>56</v>
      </c>
      <c r="B5" s="215" t="s">
        <v>58</v>
      </c>
      <c r="C5" s="280"/>
      <c r="D5" s="901"/>
      <c r="E5" s="901"/>
      <c r="F5" s="902"/>
      <c r="G5" s="903"/>
      <c r="H5" s="901"/>
      <c r="I5" s="904"/>
      <c r="J5" s="914"/>
      <c r="K5" s="901"/>
      <c r="L5" s="902"/>
      <c r="M5" s="903"/>
      <c r="N5" s="901"/>
      <c r="O5" s="904"/>
      <c r="P5" s="914"/>
      <c r="Q5" s="901"/>
      <c r="R5" s="902"/>
      <c r="S5" s="903"/>
      <c r="T5" s="901"/>
      <c r="U5" s="904"/>
      <c r="V5" s="47"/>
    </row>
    <row r="6" spans="1:33" ht="17.100000000000001" customHeight="1" x14ac:dyDescent="0.25">
      <c r="A6" s="214">
        <v>1</v>
      </c>
      <c r="B6" s="215" t="s">
        <v>2</v>
      </c>
      <c r="C6" s="276" t="s">
        <v>174</v>
      </c>
      <c r="D6" s="190">
        <v>17959752</v>
      </c>
      <c r="E6" s="190">
        <v>1495750</v>
      </c>
      <c r="F6" s="252">
        <v>0</v>
      </c>
      <c r="G6" s="189">
        <v>0</v>
      </c>
      <c r="H6" s="190">
        <v>0</v>
      </c>
      <c r="I6" s="191">
        <v>0</v>
      </c>
      <c r="J6" s="261">
        <v>0</v>
      </c>
      <c r="K6" s="190">
        <v>0</v>
      </c>
      <c r="L6" s="252">
        <v>0</v>
      </c>
      <c r="M6" s="189">
        <v>0</v>
      </c>
      <c r="N6" s="190">
        <v>0</v>
      </c>
      <c r="O6" s="191">
        <v>0</v>
      </c>
      <c r="P6" s="261">
        <v>0</v>
      </c>
      <c r="Q6" s="190">
        <v>0</v>
      </c>
      <c r="R6" s="252">
        <v>0</v>
      </c>
      <c r="S6" s="189">
        <v>0</v>
      </c>
      <c r="T6" s="190">
        <v>0</v>
      </c>
      <c r="U6" s="191">
        <v>0</v>
      </c>
      <c r="V6" s="47"/>
    </row>
    <row r="7" spans="1:33" ht="35.25" customHeight="1" x14ac:dyDescent="0.25">
      <c r="A7" s="214">
        <v>2</v>
      </c>
      <c r="B7" s="215" t="s">
        <v>60</v>
      </c>
      <c r="C7" s="276" t="s">
        <v>175</v>
      </c>
      <c r="D7" s="190">
        <v>3969355.0397999999</v>
      </c>
      <c r="E7" s="190">
        <v>329065</v>
      </c>
      <c r="F7" s="252">
        <v>0</v>
      </c>
      <c r="G7" s="189">
        <v>0</v>
      </c>
      <c r="H7" s="190">
        <v>0</v>
      </c>
      <c r="I7" s="191">
        <v>0</v>
      </c>
      <c r="J7" s="261">
        <v>0</v>
      </c>
      <c r="K7" s="190">
        <v>0</v>
      </c>
      <c r="L7" s="252">
        <v>0</v>
      </c>
      <c r="M7" s="189">
        <v>0</v>
      </c>
      <c r="N7" s="190">
        <v>0</v>
      </c>
      <c r="O7" s="191">
        <v>0</v>
      </c>
      <c r="P7" s="261">
        <v>0</v>
      </c>
      <c r="Q7" s="190">
        <v>0</v>
      </c>
      <c r="R7" s="252">
        <v>0</v>
      </c>
      <c r="S7" s="189">
        <v>0</v>
      </c>
      <c r="T7" s="190">
        <v>0</v>
      </c>
      <c r="U7" s="191">
        <v>0</v>
      </c>
      <c r="V7" s="47"/>
    </row>
    <row r="8" spans="1:33" ht="17.100000000000001" customHeight="1" x14ac:dyDescent="0.25">
      <c r="A8" s="214">
        <v>3</v>
      </c>
      <c r="B8" s="215" t="s">
        <v>3</v>
      </c>
      <c r="C8" s="276" t="s">
        <v>177</v>
      </c>
      <c r="D8" s="190">
        <v>761591</v>
      </c>
      <c r="E8" s="190">
        <v>0</v>
      </c>
      <c r="F8" s="252">
        <v>0</v>
      </c>
      <c r="G8" s="189">
        <v>2113369</v>
      </c>
      <c r="H8" s="190">
        <v>0</v>
      </c>
      <c r="I8" s="191">
        <v>0</v>
      </c>
      <c r="J8" s="261">
        <v>0</v>
      </c>
      <c r="K8" s="190">
        <v>563600</v>
      </c>
      <c r="L8" s="252">
        <v>0</v>
      </c>
      <c r="M8" s="189">
        <v>0</v>
      </c>
      <c r="N8" s="190">
        <v>16633346.210000001</v>
      </c>
      <c r="O8" s="191">
        <v>0</v>
      </c>
      <c r="P8" s="261">
        <v>0</v>
      </c>
      <c r="Q8" s="190">
        <v>0</v>
      </c>
      <c r="R8" s="252">
        <v>0</v>
      </c>
      <c r="S8" s="189">
        <v>536000</v>
      </c>
      <c r="T8" s="190">
        <v>0</v>
      </c>
      <c r="U8" s="191">
        <v>0</v>
      </c>
      <c r="V8" s="47"/>
    </row>
    <row r="9" spans="1:33" ht="17.100000000000001" customHeight="1" x14ac:dyDescent="0.25">
      <c r="A9" s="214">
        <v>4</v>
      </c>
      <c r="B9" s="215" t="s">
        <v>54</v>
      </c>
      <c r="C9" s="276" t="s">
        <v>178</v>
      </c>
      <c r="D9" s="190">
        <v>0</v>
      </c>
      <c r="E9" s="190">
        <v>0</v>
      </c>
      <c r="F9" s="252">
        <v>0</v>
      </c>
      <c r="G9" s="189">
        <v>0</v>
      </c>
      <c r="H9" s="190">
        <v>0</v>
      </c>
      <c r="I9" s="191">
        <v>0</v>
      </c>
      <c r="J9" s="261">
        <v>0</v>
      </c>
      <c r="K9" s="190">
        <v>0</v>
      </c>
      <c r="L9" s="252">
        <v>0</v>
      </c>
      <c r="M9" s="189">
        <v>0</v>
      </c>
      <c r="N9" s="190">
        <v>0</v>
      </c>
      <c r="O9" s="191">
        <v>0</v>
      </c>
      <c r="P9" s="261">
        <v>0</v>
      </c>
      <c r="Q9" s="190">
        <v>0</v>
      </c>
      <c r="R9" s="252">
        <v>0</v>
      </c>
      <c r="S9" s="189">
        <v>0</v>
      </c>
      <c r="T9" s="190">
        <v>0</v>
      </c>
      <c r="U9" s="191">
        <v>0</v>
      </c>
      <c r="V9" s="47"/>
    </row>
    <row r="10" spans="1:33" ht="17.100000000000001" customHeight="1" x14ac:dyDescent="0.25">
      <c r="A10" s="214">
        <v>5</v>
      </c>
      <c r="B10" s="215" t="s">
        <v>61</v>
      </c>
      <c r="C10" s="276" t="s">
        <v>179</v>
      </c>
      <c r="D10" s="190">
        <v>0</v>
      </c>
      <c r="E10" s="190">
        <v>0</v>
      </c>
      <c r="F10" s="252">
        <v>0</v>
      </c>
      <c r="G10" s="189">
        <v>0</v>
      </c>
      <c r="H10" s="190">
        <v>0</v>
      </c>
      <c r="I10" s="191">
        <v>0</v>
      </c>
      <c r="J10" s="261">
        <v>0</v>
      </c>
      <c r="K10" s="190">
        <v>0</v>
      </c>
      <c r="L10" s="252">
        <v>0</v>
      </c>
      <c r="M10" s="189">
        <v>0</v>
      </c>
      <c r="N10" s="190">
        <v>0</v>
      </c>
      <c r="O10" s="191">
        <v>0</v>
      </c>
      <c r="P10" s="261">
        <v>0</v>
      </c>
      <c r="Q10" s="190">
        <v>0</v>
      </c>
      <c r="R10" s="252">
        <v>0</v>
      </c>
      <c r="S10" s="189">
        <v>0</v>
      </c>
      <c r="T10" s="190">
        <v>0</v>
      </c>
      <c r="U10" s="191">
        <v>0</v>
      </c>
      <c r="V10" s="47"/>
    </row>
    <row r="11" spans="1:33" ht="17.100000000000001" customHeight="1" x14ac:dyDescent="0.25">
      <c r="A11" s="214">
        <v>6</v>
      </c>
      <c r="B11" s="215" t="s">
        <v>112</v>
      </c>
      <c r="C11" s="277" t="s">
        <v>180</v>
      </c>
      <c r="D11" s="190">
        <v>0</v>
      </c>
      <c r="E11" s="190">
        <v>0</v>
      </c>
      <c r="F11" s="252">
        <v>0</v>
      </c>
      <c r="G11" s="189">
        <v>0</v>
      </c>
      <c r="H11" s="190">
        <v>0</v>
      </c>
      <c r="I11" s="191">
        <v>0</v>
      </c>
      <c r="J11" s="261">
        <v>0</v>
      </c>
      <c r="K11" s="190">
        <v>0</v>
      </c>
      <c r="L11" s="252">
        <v>0</v>
      </c>
      <c r="M11" s="189">
        <v>0</v>
      </c>
      <c r="N11" s="190">
        <v>0</v>
      </c>
      <c r="O11" s="191">
        <v>0</v>
      </c>
      <c r="P11" s="261">
        <v>0</v>
      </c>
      <c r="Q11" s="190">
        <v>0</v>
      </c>
      <c r="R11" s="252">
        <v>0</v>
      </c>
      <c r="S11" s="189">
        <v>0</v>
      </c>
      <c r="T11" s="190">
        <v>0</v>
      </c>
      <c r="U11" s="191">
        <v>0</v>
      </c>
      <c r="V11" s="47"/>
    </row>
    <row r="12" spans="1:33" s="58" customFormat="1" ht="17.100000000000001" customHeight="1" x14ac:dyDescent="0.2">
      <c r="A12" s="218"/>
      <c r="B12" s="219" t="s">
        <v>62</v>
      </c>
      <c r="C12" s="278"/>
      <c r="D12" s="197">
        <f>SUM(D6:D10)</f>
        <v>22690698.039799999</v>
      </c>
      <c r="E12" s="197">
        <f t="shared" ref="E12:F12" si="0">SUM(E6:E10)</f>
        <v>1824815</v>
      </c>
      <c r="F12" s="200">
        <f t="shared" si="0"/>
        <v>0</v>
      </c>
      <c r="G12" s="196">
        <f>SUM(G6:G10)</f>
        <v>2113369</v>
      </c>
      <c r="H12" s="197">
        <f t="shared" ref="H12:I12" si="1">SUM(H6:H10)</f>
        <v>0</v>
      </c>
      <c r="I12" s="198">
        <f t="shared" si="1"/>
        <v>0</v>
      </c>
      <c r="J12" s="199">
        <f>SUM(J6:J10)</f>
        <v>0</v>
      </c>
      <c r="K12" s="197">
        <f t="shared" ref="K12:L12" si="2">SUM(K6:K10)</f>
        <v>563600</v>
      </c>
      <c r="L12" s="200">
        <f t="shared" si="2"/>
        <v>0</v>
      </c>
      <c r="M12" s="196">
        <f>SUM(M6:M10)</f>
        <v>0</v>
      </c>
      <c r="N12" s="197">
        <f t="shared" ref="N12:O12" si="3">SUM(N6:N10)</f>
        <v>16633346.210000001</v>
      </c>
      <c r="O12" s="198">
        <f t="shared" si="3"/>
        <v>0</v>
      </c>
      <c r="P12" s="199">
        <f>SUM(P6:P10)</f>
        <v>0</v>
      </c>
      <c r="Q12" s="197">
        <f t="shared" ref="Q12:R12" si="4">SUM(Q6:Q10)</f>
        <v>0</v>
      </c>
      <c r="R12" s="200">
        <f t="shared" si="4"/>
        <v>0</v>
      </c>
      <c r="S12" s="196">
        <f>SUM(S6:S10)</f>
        <v>536000</v>
      </c>
      <c r="T12" s="197">
        <f t="shared" ref="T12:U12" si="5">SUM(T6:T10)</f>
        <v>0</v>
      </c>
      <c r="U12" s="198">
        <f t="shared" si="5"/>
        <v>0</v>
      </c>
    </row>
    <row r="13" spans="1:33" ht="28.5" customHeight="1" x14ac:dyDescent="0.25">
      <c r="A13" s="214" t="s">
        <v>85</v>
      </c>
      <c r="B13" s="215" t="s">
        <v>65</v>
      </c>
      <c r="C13" s="276"/>
      <c r="D13" s="748"/>
      <c r="E13" s="748"/>
      <c r="F13" s="749"/>
      <c r="G13" s="747"/>
      <c r="H13" s="748"/>
      <c r="I13" s="751"/>
      <c r="J13" s="752"/>
      <c r="K13" s="748"/>
      <c r="L13" s="749"/>
      <c r="M13" s="747"/>
      <c r="N13" s="748"/>
      <c r="O13" s="751"/>
      <c r="P13" s="752"/>
      <c r="Q13" s="748"/>
      <c r="R13" s="749"/>
      <c r="S13" s="747"/>
      <c r="T13" s="748"/>
      <c r="U13" s="751"/>
      <c r="V13" s="47"/>
    </row>
    <row r="14" spans="1:33" ht="17.100000000000001" customHeight="1" x14ac:dyDescent="0.25">
      <c r="A14" s="214">
        <v>7</v>
      </c>
      <c r="B14" s="215" t="s">
        <v>67</v>
      </c>
      <c r="C14" s="276" t="s">
        <v>181</v>
      </c>
      <c r="D14" s="190">
        <v>12700000</v>
      </c>
      <c r="E14" s="190">
        <v>0</v>
      </c>
      <c r="F14" s="252">
        <v>0</v>
      </c>
      <c r="G14" s="189">
        <v>0</v>
      </c>
      <c r="H14" s="190">
        <v>0</v>
      </c>
      <c r="I14" s="191">
        <v>0</v>
      </c>
      <c r="J14" s="261">
        <v>0</v>
      </c>
      <c r="K14" s="190">
        <v>3088000</v>
      </c>
      <c r="L14" s="252">
        <v>0</v>
      </c>
      <c r="M14" s="189">
        <v>0</v>
      </c>
      <c r="N14" s="190">
        <v>0</v>
      </c>
      <c r="O14" s="191">
        <v>0</v>
      </c>
      <c r="P14" s="261">
        <v>0</v>
      </c>
      <c r="Q14" s="190">
        <v>0</v>
      </c>
      <c r="R14" s="252">
        <v>0</v>
      </c>
      <c r="S14" s="189">
        <v>0</v>
      </c>
      <c r="T14" s="190">
        <v>0</v>
      </c>
      <c r="U14" s="191">
        <v>0</v>
      </c>
      <c r="V14" s="47"/>
    </row>
    <row r="15" spans="1:33" ht="16.5" customHeight="1" x14ac:dyDescent="0.25">
      <c r="A15" s="214">
        <v>8</v>
      </c>
      <c r="B15" s="215" t="s">
        <v>68</v>
      </c>
      <c r="C15" s="276" t="s">
        <v>182</v>
      </c>
      <c r="D15" s="190">
        <v>6350000</v>
      </c>
      <c r="E15" s="190">
        <v>0</v>
      </c>
      <c r="F15" s="252">
        <v>0</v>
      </c>
      <c r="G15" s="189">
        <v>0</v>
      </c>
      <c r="H15" s="190">
        <v>0</v>
      </c>
      <c r="I15" s="191">
        <v>0</v>
      </c>
      <c r="J15" s="261">
        <v>0</v>
      </c>
      <c r="K15" s="190">
        <v>0</v>
      </c>
      <c r="L15" s="252">
        <v>0</v>
      </c>
      <c r="M15" s="189">
        <v>0</v>
      </c>
      <c r="N15" s="190">
        <v>0</v>
      </c>
      <c r="O15" s="191">
        <v>0</v>
      </c>
      <c r="P15" s="261">
        <v>0</v>
      </c>
      <c r="Q15" s="190">
        <v>0</v>
      </c>
      <c r="R15" s="252">
        <v>0</v>
      </c>
      <c r="S15" s="189">
        <v>0</v>
      </c>
      <c r="T15" s="190">
        <v>0</v>
      </c>
      <c r="U15" s="191">
        <v>0</v>
      </c>
      <c r="V15" s="47"/>
    </row>
    <row r="16" spans="1:33" ht="17.100000000000001" customHeight="1" x14ac:dyDescent="0.25">
      <c r="A16" s="214">
        <v>9</v>
      </c>
      <c r="B16" s="215" t="s">
        <v>69</v>
      </c>
      <c r="C16" s="276" t="s">
        <v>183</v>
      </c>
      <c r="D16" s="190">
        <v>0</v>
      </c>
      <c r="E16" s="190">
        <v>0</v>
      </c>
      <c r="F16" s="252">
        <v>0</v>
      </c>
      <c r="G16" s="189">
        <v>0</v>
      </c>
      <c r="H16" s="190">
        <v>0</v>
      </c>
      <c r="I16" s="191">
        <v>0</v>
      </c>
      <c r="J16" s="261">
        <v>0</v>
      </c>
      <c r="K16" s="190">
        <v>0</v>
      </c>
      <c r="L16" s="252">
        <v>0</v>
      </c>
      <c r="M16" s="189">
        <v>0</v>
      </c>
      <c r="N16" s="190">
        <v>0</v>
      </c>
      <c r="O16" s="191">
        <v>0</v>
      </c>
      <c r="P16" s="261">
        <v>0</v>
      </c>
      <c r="Q16" s="190">
        <v>0</v>
      </c>
      <c r="R16" s="252">
        <v>0</v>
      </c>
      <c r="S16" s="189">
        <v>0</v>
      </c>
      <c r="T16" s="190">
        <v>0</v>
      </c>
      <c r="U16" s="191">
        <v>0</v>
      </c>
      <c r="V16" s="47"/>
    </row>
    <row r="17" spans="1:33" ht="17.100000000000001" customHeight="1" x14ac:dyDescent="0.25">
      <c r="A17" s="214">
        <v>10</v>
      </c>
      <c r="B17" s="215" t="s">
        <v>16</v>
      </c>
      <c r="C17" s="276" t="s">
        <v>180</v>
      </c>
      <c r="D17" s="190">
        <v>0</v>
      </c>
      <c r="E17" s="190">
        <v>0</v>
      </c>
      <c r="F17" s="252">
        <v>0</v>
      </c>
      <c r="G17" s="189">
        <v>0</v>
      </c>
      <c r="H17" s="190">
        <v>0</v>
      </c>
      <c r="I17" s="191">
        <v>0</v>
      </c>
      <c r="J17" s="261">
        <v>0</v>
      </c>
      <c r="K17" s="190">
        <v>0</v>
      </c>
      <c r="L17" s="252">
        <v>0</v>
      </c>
      <c r="M17" s="189">
        <v>0</v>
      </c>
      <c r="N17" s="190">
        <v>0</v>
      </c>
      <c r="O17" s="191">
        <v>0</v>
      </c>
      <c r="P17" s="261">
        <v>0</v>
      </c>
      <c r="Q17" s="190">
        <v>0</v>
      </c>
      <c r="R17" s="252">
        <v>0</v>
      </c>
      <c r="S17" s="189">
        <v>0</v>
      </c>
      <c r="T17" s="190">
        <v>0</v>
      </c>
      <c r="U17" s="191">
        <v>0</v>
      </c>
      <c r="V17" s="47"/>
    </row>
    <row r="18" spans="1:33" s="58" customFormat="1" ht="17.100000000000001" customHeight="1" x14ac:dyDescent="0.2">
      <c r="A18" s="218"/>
      <c r="B18" s="219" t="s">
        <v>70</v>
      </c>
      <c r="C18" s="278"/>
      <c r="D18" s="197">
        <f>SUM(D14,D15,D16,D17)</f>
        <v>19050000</v>
      </c>
      <c r="E18" s="197">
        <f t="shared" ref="E18:F18" si="6">SUM(E14,E15,E16,E17)</f>
        <v>0</v>
      </c>
      <c r="F18" s="200">
        <f t="shared" si="6"/>
        <v>0</v>
      </c>
      <c r="G18" s="196">
        <f>SUM(G14,G15,G16,G17)</f>
        <v>0</v>
      </c>
      <c r="H18" s="197">
        <f t="shared" ref="H18:I18" si="7">SUM(H14,H15,H16,H17)</f>
        <v>0</v>
      </c>
      <c r="I18" s="198">
        <f t="shared" si="7"/>
        <v>0</v>
      </c>
      <c r="J18" s="199">
        <f>SUM(J14,J15,J16,J17)</f>
        <v>0</v>
      </c>
      <c r="K18" s="197">
        <f t="shared" ref="K18:L18" si="8">SUM(K14,K15,K16,K17)</f>
        <v>3088000</v>
      </c>
      <c r="L18" s="200">
        <f t="shared" si="8"/>
        <v>0</v>
      </c>
      <c r="M18" s="196">
        <f>SUM(M14,M15,M16,M17)</f>
        <v>0</v>
      </c>
      <c r="N18" s="197">
        <f t="shared" ref="N18:O18" si="9">SUM(N14,N15,N16,N17)</f>
        <v>0</v>
      </c>
      <c r="O18" s="198">
        <f t="shared" si="9"/>
        <v>0</v>
      </c>
      <c r="P18" s="199">
        <f>SUM(P14,P15,P16,P17)</f>
        <v>0</v>
      </c>
      <c r="Q18" s="197">
        <f t="shared" ref="Q18:R18" si="10">SUM(Q14,Q15,Q16,Q17)</f>
        <v>0</v>
      </c>
      <c r="R18" s="200">
        <f t="shared" si="10"/>
        <v>0</v>
      </c>
      <c r="S18" s="196">
        <f>SUM(S14,S15,S16,S17)</f>
        <v>0</v>
      </c>
      <c r="T18" s="197">
        <f t="shared" ref="T18:U18" si="11">SUM(T14,T15,T16,T17)</f>
        <v>0</v>
      </c>
      <c r="U18" s="198">
        <f t="shared" si="11"/>
        <v>0</v>
      </c>
    </row>
    <row r="19" spans="1:33" ht="17.100000000000001" customHeight="1" x14ac:dyDescent="0.25">
      <c r="A19" s="214" t="s">
        <v>86</v>
      </c>
      <c r="B19" s="215" t="s">
        <v>91</v>
      </c>
      <c r="C19" s="280"/>
      <c r="D19" s="748"/>
      <c r="E19" s="748"/>
      <c r="F19" s="749"/>
      <c r="G19" s="747"/>
      <c r="H19" s="748"/>
      <c r="I19" s="751"/>
      <c r="J19" s="752"/>
      <c r="K19" s="748"/>
      <c r="L19" s="749"/>
      <c r="M19" s="747"/>
      <c r="N19" s="748"/>
      <c r="O19" s="751"/>
      <c r="P19" s="752"/>
      <c r="Q19" s="748"/>
      <c r="R19" s="749"/>
      <c r="S19" s="747"/>
      <c r="T19" s="748"/>
      <c r="U19" s="751"/>
      <c r="V19" s="47"/>
    </row>
    <row r="20" spans="1:33" ht="17.100000000000001" customHeight="1" x14ac:dyDescent="0.25">
      <c r="A20" s="214">
        <v>11</v>
      </c>
      <c r="B20" s="215" t="s">
        <v>193</v>
      </c>
      <c r="C20" s="276" t="s">
        <v>170</v>
      </c>
      <c r="D20" s="190">
        <v>0</v>
      </c>
      <c r="E20" s="190">
        <v>0</v>
      </c>
      <c r="F20" s="252">
        <v>0</v>
      </c>
      <c r="G20" s="189">
        <v>0</v>
      </c>
      <c r="H20" s="190">
        <v>0</v>
      </c>
      <c r="I20" s="191">
        <v>0</v>
      </c>
      <c r="J20" s="261">
        <v>0</v>
      </c>
      <c r="K20" s="190">
        <v>0</v>
      </c>
      <c r="L20" s="252">
        <v>0</v>
      </c>
      <c r="M20" s="189">
        <v>0</v>
      </c>
      <c r="N20" s="190">
        <v>0</v>
      </c>
      <c r="O20" s="191">
        <v>0</v>
      </c>
      <c r="P20" s="261">
        <v>0</v>
      </c>
      <c r="Q20" s="190">
        <v>0</v>
      </c>
      <c r="R20" s="252">
        <v>0</v>
      </c>
      <c r="S20" s="189">
        <v>0</v>
      </c>
      <c r="T20" s="190">
        <v>0</v>
      </c>
      <c r="U20" s="191">
        <v>0</v>
      </c>
      <c r="V20" s="47"/>
    </row>
    <row r="21" spans="1:33" ht="17.100000000000001" customHeight="1" x14ac:dyDescent="0.25">
      <c r="A21" s="214">
        <v>12</v>
      </c>
      <c r="B21" s="215" t="s">
        <v>79</v>
      </c>
      <c r="C21" s="276" t="s">
        <v>171</v>
      </c>
      <c r="D21" s="190">
        <v>0</v>
      </c>
      <c r="E21" s="190">
        <v>0</v>
      </c>
      <c r="F21" s="252">
        <v>0</v>
      </c>
      <c r="G21" s="189">
        <v>0</v>
      </c>
      <c r="H21" s="190">
        <v>0</v>
      </c>
      <c r="I21" s="191">
        <v>0</v>
      </c>
      <c r="J21" s="261">
        <v>0</v>
      </c>
      <c r="K21" s="190">
        <v>0</v>
      </c>
      <c r="L21" s="252">
        <v>0</v>
      </c>
      <c r="M21" s="189">
        <v>0</v>
      </c>
      <c r="N21" s="190">
        <v>0</v>
      </c>
      <c r="O21" s="191">
        <v>0</v>
      </c>
      <c r="P21" s="261">
        <v>0</v>
      </c>
      <c r="Q21" s="190">
        <v>0</v>
      </c>
      <c r="R21" s="252">
        <v>0</v>
      </c>
      <c r="S21" s="189">
        <v>0</v>
      </c>
      <c r="T21" s="190">
        <v>0</v>
      </c>
      <c r="U21" s="191">
        <v>0</v>
      </c>
      <c r="V21" s="47"/>
    </row>
    <row r="22" spans="1:33" ht="28.5" customHeight="1" x14ac:dyDescent="0.25">
      <c r="A22" s="214">
        <v>13</v>
      </c>
      <c r="B22" s="215" t="s">
        <v>186</v>
      </c>
      <c r="C22" s="277" t="s">
        <v>173</v>
      </c>
      <c r="D22" s="190">
        <v>0</v>
      </c>
      <c r="E22" s="190">
        <v>0</v>
      </c>
      <c r="F22" s="252">
        <v>0</v>
      </c>
      <c r="G22" s="189">
        <v>0</v>
      </c>
      <c r="H22" s="190">
        <v>0</v>
      </c>
      <c r="I22" s="191">
        <v>0</v>
      </c>
      <c r="J22" s="261">
        <v>0</v>
      </c>
      <c r="K22" s="190">
        <v>0</v>
      </c>
      <c r="L22" s="252">
        <v>0</v>
      </c>
      <c r="M22" s="189">
        <v>0</v>
      </c>
      <c r="N22" s="190">
        <v>0</v>
      </c>
      <c r="O22" s="191">
        <v>0</v>
      </c>
      <c r="P22" s="261">
        <v>20341813</v>
      </c>
      <c r="Q22" s="190">
        <v>0</v>
      </c>
      <c r="R22" s="252">
        <v>0</v>
      </c>
      <c r="S22" s="189">
        <v>0</v>
      </c>
      <c r="T22" s="190">
        <v>0</v>
      </c>
      <c r="U22" s="191">
        <v>0</v>
      </c>
      <c r="V22" s="47"/>
    </row>
    <row r="23" spans="1:33" s="58" customFormat="1" ht="17.100000000000001" customHeight="1" x14ac:dyDescent="0.2">
      <c r="A23" s="218"/>
      <c r="B23" s="219" t="s">
        <v>108</v>
      </c>
      <c r="C23" s="279"/>
      <c r="D23" s="197">
        <f>SUM(D20,D21,D22)</f>
        <v>0</v>
      </c>
      <c r="E23" s="197">
        <f t="shared" ref="E23:F23" si="12">SUM(E20,E21,E22)</f>
        <v>0</v>
      </c>
      <c r="F23" s="200">
        <f t="shared" si="12"/>
        <v>0</v>
      </c>
      <c r="G23" s="196">
        <f>SUM(G20,G21,G22)</f>
        <v>0</v>
      </c>
      <c r="H23" s="197">
        <f t="shared" ref="H23:I23" si="13">SUM(H20,H21,H22)</f>
        <v>0</v>
      </c>
      <c r="I23" s="198">
        <f t="shared" si="13"/>
        <v>0</v>
      </c>
      <c r="J23" s="199">
        <f>SUM(J20,J21,J22)</f>
        <v>0</v>
      </c>
      <c r="K23" s="197">
        <f t="shared" ref="K23:L23" si="14">SUM(K20,K21,K22)</f>
        <v>0</v>
      </c>
      <c r="L23" s="200">
        <f t="shared" si="14"/>
        <v>0</v>
      </c>
      <c r="M23" s="196">
        <f>SUM(M20,M21,M22)</f>
        <v>0</v>
      </c>
      <c r="N23" s="197">
        <f t="shared" ref="N23:O23" si="15">SUM(N20,N21,N22)</f>
        <v>0</v>
      </c>
      <c r="O23" s="198">
        <f t="shared" si="15"/>
        <v>0</v>
      </c>
      <c r="P23" s="199">
        <f>SUM(P20,P21,P22)</f>
        <v>20341813</v>
      </c>
      <c r="Q23" s="197">
        <f t="shared" ref="Q23:R23" si="16">SUM(Q20,Q21,Q22)</f>
        <v>0</v>
      </c>
      <c r="R23" s="200">
        <f t="shared" si="16"/>
        <v>0</v>
      </c>
      <c r="S23" s="196">
        <f>SUM(S20,S21,S22)</f>
        <v>0</v>
      </c>
      <c r="T23" s="197">
        <f t="shared" ref="T23:U23" si="17">SUM(T20,T21,T22)</f>
        <v>0</v>
      </c>
      <c r="U23" s="198">
        <f t="shared" si="17"/>
        <v>0</v>
      </c>
    </row>
    <row r="24" spans="1:33" s="58" customFormat="1" ht="27" customHeight="1" x14ac:dyDescent="0.2">
      <c r="A24" s="218"/>
      <c r="B24" s="219" t="s">
        <v>117</v>
      </c>
      <c r="C24" s="279"/>
      <c r="D24" s="197">
        <f>SUM(D23,D18,D12)</f>
        <v>41740698.039800003</v>
      </c>
      <c r="E24" s="197">
        <f t="shared" ref="E24:F24" si="18">SUM(E23,E18,E12)</f>
        <v>1824815</v>
      </c>
      <c r="F24" s="200">
        <f t="shared" si="18"/>
        <v>0</v>
      </c>
      <c r="G24" s="196">
        <f>SUM(G23,G18,G12)</f>
        <v>2113369</v>
      </c>
      <c r="H24" s="197">
        <f t="shared" ref="H24:I24" si="19">SUM(H23,H18,H12)</f>
        <v>0</v>
      </c>
      <c r="I24" s="198">
        <f t="shared" si="19"/>
        <v>0</v>
      </c>
      <c r="J24" s="199">
        <f>SUM(J23,J18,J12)</f>
        <v>0</v>
      </c>
      <c r="K24" s="197">
        <f t="shared" ref="K24:L24" si="20">SUM(K23,K18,K12)</f>
        <v>3651600</v>
      </c>
      <c r="L24" s="200">
        <f t="shared" si="20"/>
        <v>0</v>
      </c>
      <c r="M24" s="196">
        <f>SUM(M634,M18,M12)</f>
        <v>0</v>
      </c>
      <c r="N24" s="197">
        <f>SUM(N634,N18,N12)</f>
        <v>16633346.210000001</v>
      </c>
      <c r="O24" s="198">
        <f>SUM(O634,O18,O12)</f>
        <v>0</v>
      </c>
      <c r="P24" s="199">
        <f>SUM(P583,P18,P12)</f>
        <v>0</v>
      </c>
      <c r="Q24" s="197">
        <f>SUM(Q583,Q18,Q12)</f>
        <v>0</v>
      </c>
      <c r="R24" s="200">
        <f>SUM(R583,R18,R12)</f>
        <v>0</v>
      </c>
      <c r="S24" s="196">
        <f>SUM(D73,S18,S12)</f>
        <v>536000</v>
      </c>
      <c r="T24" s="197">
        <f>SUM(E73,T18,T12)</f>
        <v>0</v>
      </c>
      <c r="U24" s="198">
        <f>SUM(F73,U18,U12)</f>
        <v>0</v>
      </c>
    </row>
    <row r="25" spans="1:33" s="58" customFormat="1" ht="27" customHeight="1" x14ac:dyDescent="0.2">
      <c r="A25" s="218"/>
      <c r="B25" s="219"/>
      <c r="C25" s="279"/>
      <c r="D25" s="341"/>
      <c r="E25" s="341"/>
      <c r="F25" s="341"/>
      <c r="G25" s="341"/>
      <c r="H25" s="341"/>
      <c r="I25" s="341"/>
      <c r="J25" s="341"/>
      <c r="K25" s="341"/>
      <c r="L25" s="341"/>
      <c r="M25" s="341"/>
      <c r="N25" s="341"/>
      <c r="O25" s="341"/>
      <c r="P25" s="341"/>
      <c r="Q25" s="341"/>
      <c r="R25" s="341"/>
      <c r="S25" s="341"/>
      <c r="T25" s="341"/>
      <c r="U25" s="341"/>
    </row>
    <row r="26" spans="1:33" ht="15.75" thickBot="1" x14ac:dyDescent="0.3">
      <c r="A26" s="229"/>
      <c r="B26" s="215"/>
      <c r="C26" s="280"/>
      <c r="D26" s="286"/>
      <c r="E26" s="286"/>
      <c r="F26" s="287"/>
      <c r="G26" s="102"/>
      <c r="H26" s="102"/>
      <c r="I26" s="102"/>
      <c r="J26" s="102"/>
      <c r="K26" s="102"/>
      <c r="L26" s="102"/>
      <c r="M26" s="102"/>
      <c r="N26" s="102"/>
      <c r="O26" s="102"/>
      <c r="P26" s="102"/>
      <c r="Q26" s="102"/>
      <c r="R26" s="102"/>
      <c r="S26" s="102"/>
      <c r="T26" s="102"/>
      <c r="U26" s="102"/>
      <c r="V26" s="112"/>
      <c r="W26" s="110"/>
      <c r="X26" s="110"/>
    </row>
    <row r="27" spans="1:33" ht="15" customHeight="1" thickBot="1" x14ac:dyDescent="0.3">
      <c r="A27" s="223"/>
      <c r="B27" s="219"/>
      <c r="C27" s="279"/>
      <c r="D27" s="939" t="s">
        <v>87</v>
      </c>
      <c r="E27" s="928"/>
      <c r="F27" s="928"/>
      <c r="G27" s="928"/>
      <c r="H27" s="928"/>
      <c r="I27" s="928"/>
      <c r="J27" s="928"/>
      <c r="K27" s="928"/>
      <c r="L27" s="928"/>
      <c r="M27" s="928"/>
      <c r="N27" s="928"/>
      <c r="O27" s="928"/>
      <c r="P27" s="928"/>
      <c r="Q27" s="928"/>
      <c r="R27" s="928"/>
      <c r="S27" s="928"/>
      <c r="T27" s="928"/>
      <c r="U27" s="940"/>
      <c r="V27" s="273"/>
      <c r="W27" s="273"/>
      <c r="X27" s="273"/>
      <c r="Y27" s="273"/>
      <c r="Z27" s="273"/>
      <c r="AA27" s="273"/>
      <c r="AB27" s="273"/>
      <c r="AC27" s="273"/>
      <c r="AD27" s="273"/>
      <c r="AE27" s="273"/>
      <c r="AF27" s="273"/>
      <c r="AG27" s="273"/>
    </row>
    <row r="28" spans="1:33" ht="60" customHeight="1" x14ac:dyDescent="0.25">
      <c r="A28" s="223"/>
      <c r="B28" s="219"/>
      <c r="C28" s="274" t="s">
        <v>337</v>
      </c>
      <c r="D28" s="827" t="s">
        <v>258</v>
      </c>
      <c r="E28" s="827"/>
      <c r="F28" s="828"/>
      <c r="G28" s="830" t="s">
        <v>259</v>
      </c>
      <c r="H28" s="827"/>
      <c r="I28" s="831"/>
      <c r="J28" s="829" t="s">
        <v>260</v>
      </c>
      <c r="K28" s="827"/>
      <c r="L28" s="828"/>
      <c r="M28" s="801" t="s">
        <v>261</v>
      </c>
      <c r="N28" s="799"/>
      <c r="O28" s="799"/>
      <c r="P28" s="830" t="s">
        <v>262</v>
      </c>
      <c r="Q28" s="827"/>
      <c r="R28" s="831"/>
      <c r="S28" s="829" t="s">
        <v>263</v>
      </c>
      <c r="T28" s="827"/>
      <c r="U28" s="827"/>
      <c r="V28" s="47"/>
    </row>
    <row r="29" spans="1:33" ht="84" customHeight="1" x14ac:dyDescent="0.25">
      <c r="A29" s="223"/>
      <c r="B29" s="219"/>
      <c r="C29" s="275" t="s">
        <v>126</v>
      </c>
      <c r="D29" s="793" t="s">
        <v>343</v>
      </c>
      <c r="E29" s="774"/>
      <c r="F29" s="774"/>
      <c r="G29" s="775" t="s">
        <v>344</v>
      </c>
      <c r="H29" s="774"/>
      <c r="I29" s="825"/>
      <c r="J29" s="775" t="s">
        <v>347</v>
      </c>
      <c r="K29" s="774"/>
      <c r="L29" s="825"/>
      <c r="M29" s="775" t="s">
        <v>373</v>
      </c>
      <c r="N29" s="774"/>
      <c r="O29" s="826"/>
      <c r="P29" s="775" t="s">
        <v>349</v>
      </c>
      <c r="Q29" s="774"/>
      <c r="R29" s="774"/>
      <c r="S29" s="775" t="s">
        <v>350</v>
      </c>
      <c r="T29" s="774"/>
      <c r="U29" s="826"/>
      <c r="V29" s="47"/>
    </row>
    <row r="30" spans="1:33" ht="87" customHeight="1" x14ac:dyDescent="0.25">
      <c r="A30" s="211" t="s">
        <v>42</v>
      </c>
      <c r="B30" s="212" t="s">
        <v>126</v>
      </c>
      <c r="C30" s="282" t="s">
        <v>144</v>
      </c>
      <c r="D30" s="320" t="s">
        <v>161</v>
      </c>
      <c r="E30" s="320" t="s">
        <v>162</v>
      </c>
      <c r="F30" s="321" t="s">
        <v>163</v>
      </c>
      <c r="G30" s="316" t="s">
        <v>161</v>
      </c>
      <c r="H30" s="317" t="s">
        <v>162</v>
      </c>
      <c r="I30" s="318" t="s">
        <v>163</v>
      </c>
      <c r="J30" s="319" t="s">
        <v>161</v>
      </c>
      <c r="K30" s="320" t="s">
        <v>162</v>
      </c>
      <c r="L30" s="321" t="s">
        <v>163</v>
      </c>
      <c r="M30" s="324" t="s">
        <v>161</v>
      </c>
      <c r="N30" s="325" t="s">
        <v>162</v>
      </c>
      <c r="O30" s="325" t="s">
        <v>163</v>
      </c>
      <c r="P30" s="322" t="s">
        <v>161</v>
      </c>
      <c r="Q30" s="320" t="s">
        <v>162</v>
      </c>
      <c r="R30" s="323" t="s">
        <v>163</v>
      </c>
      <c r="S30" s="319" t="s">
        <v>161</v>
      </c>
      <c r="T30" s="320" t="s">
        <v>162</v>
      </c>
      <c r="U30" s="320" t="s">
        <v>163</v>
      </c>
      <c r="V30" s="47"/>
    </row>
    <row r="31" spans="1:33" ht="30" x14ac:dyDescent="0.25">
      <c r="A31" s="214" t="s">
        <v>56</v>
      </c>
      <c r="B31" s="215" t="s">
        <v>58</v>
      </c>
      <c r="C31" s="280"/>
      <c r="D31" s="284"/>
      <c r="E31" s="284"/>
      <c r="F31" s="285"/>
      <c r="G31" s="903"/>
      <c r="H31" s="901"/>
      <c r="I31" s="904"/>
      <c r="J31" s="914"/>
      <c r="K31" s="901"/>
      <c r="L31" s="902"/>
      <c r="M31" s="903"/>
      <c r="N31" s="901"/>
      <c r="O31" s="901"/>
      <c r="P31" s="903"/>
      <c r="Q31" s="901"/>
      <c r="R31" s="904"/>
      <c r="S31" s="914"/>
      <c r="T31" s="901"/>
      <c r="U31" s="901"/>
      <c r="V31" s="47"/>
    </row>
    <row r="32" spans="1:33" x14ac:dyDescent="0.25">
      <c r="A32" s="214">
        <v>1</v>
      </c>
      <c r="B32" s="215" t="s">
        <v>2</v>
      </c>
      <c r="C32" s="276" t="s">
        <v>174</v>
      </c>
      <c r="D32" s="190">
        <v>46900710</v>
      </c>
      <c r="E32" s="190">
        <v>0</v>
      </c>
      <c r="F32" s="252">
        <v>0</v>
      </c>
      <c r="G32" s="189">
        <v>476533583</v>
      </c>
      <c r="H32" s="190">
        <v>0</v>
      </c>
      <c r="I32" s="191">
        <v>0</v>
      </c>
      <c r="J32" s="261">
        <v>0</v>
      </c>
      <c r="K32" s="190">
        <v>0</v>
      </c>
      <c r="L32" s="252">
        <v>0</v>
      </c>
      <c r="M32" s="189">
        <v>0</v>
      </c>
      <c r="N32" s="190">
        <v>0</v>
      </c>
      <c r="O32" s="190">
        <v>0</v>
      </c>
      <c r="P32" s="189">
        <v>0</v>
      </c>
      <c r="Q32" s="190">
        <v>0</v>
      </c>
      <c r="R32" s="191">
        <v>0</v>
      </c>
      <c r="S32" s="261">
        <v>0</v>
      </c>
      <c r="T32" s="190">
        <v>0</v>
      </c>
      <c r="U32" s="190">
        <v>0</v>
      </c>
      <c r="V32" s="47"/>
    </row>
    <row r="33" spans="1:22" ht="30" x14ac:dyDescent="0.25">
      <c r="A33" s="214">
        <v>2</v>
      </c>
      <c r="B33" s="215" t="s">
        <v>60</v>
      </c>
      <c r="C33" s="276" t="s">
        <v>175</v>
      </c>
      <c r="D33" s="190">
        <v>6190532</v>
      </c>
      <c r="E33" s="190">
        <v>0</v>
      </c>
      <c r="F33" s="252">
        <v>0</v>
      </c>
      <c r="G33" s="189">
        <v>56424989</v>
      </c>
      <c r="H33" s="190">
        <v>0</v>
      </c>
      <c r="I33" s="191">
        <v>0</v>
      </c>
      <c r="J33" s="261">
        <v>0</v>
      </c>
      <c r="K33" s="190">
        <v>0</v>
      </c>
      <c r="L33" s="252">
        <v>0</v>
      </c>
      <c r="M33" s="189">
        <v>0</v>
      </c>
      <c r="N33" s="190">
        <v>0</v>
      </c>
      <c r="O33" s="190">
        <v>0</v>
      </c>
      <c r="P33" s="189">
        <v>0</v>
      </c>
      <c r="Q33" s="190">
        <v>0</v>
      </c>
      <c r="R33" s="191">
        <v>0</v>
      </c>
      <c r="S33" s="261">
        <v>0</v>
      </c>
      <c r="T33" s="190">
        <v>0</v>
      </c>
      <c r="U33" s="190">
        <v>0</v>
      </c>
      <c r="V33" s="47"/>
    </row>
    <row r="34" spans="1:22" x14ac:dyDescent="0.25">
      <c r="A34" s="214">
        <v>3</v>
      </c>
      <c r="B34" s="215" t="s">
        <v>3</v>
      </c>
      <c r="C34" s="276" t="s">
        <v>177</v>
      </c>
      <c r="D34" s="190">
        <v>168568</v>
      </c>
      <c r="E34" s="190">
        <v>0</v>
      </c>
      <c r="F34" s="252">
        <v>0</v>
      </c>
      <c r="G34" s="189">
        <v>84667146</v>
      </c>
      <c r="H34" s="190">
        <v>0</v>
      </c>
      <c r="I34" s="191">
        <v>0</v>
      </c>
      <c r="J34" s="261">
        <v>0</v>
      </c>
      <c r="K34" s="190">
        <v>0</v>
      </c>
      <c r="L34" s="252">
        <v>0</v>
      </c>
      <c r="M34" s="189">
        <v>0</v>
      </c>
      <c r="N34" s="190">
        <v>0</v>
      </c>
      <c r="O34" s="190">
        <v>0</v>
      </c>
      <c r="P34" s="189">
        <v>0</v>
      </c>
      <c r="Q34" s="190">
        <v>0</v>
      </c>
      <c r="R34" s="191">
        <v>0</v>
      </c>
      <c r="S34" s="261">
        <v>0</v>
      </c>
      <c r="T34" s="190">
        <v>127113900</v>
      </c>
      <c r="U34" s="190">
        <v>0</v>
      </c>
      <c r="V34" s="47"/>
    </row>
    <row r="35" spans="1:22" x14ac:dyDescent="0.25">
      <c r="A35" s="214">
        <v>4</v>
      </c>
      <c r="B35" s="215" t="s">
        <v>54</v>
      </c>
      <c r="C35" s="276" t="s">
        <v>178</v>
      </c>
      <c r="D35" s="190">
        <v>0</v>
      </c>
      <c r="E35" s="190">
        <v>0</v>
      </c>
      <c r="F35" s="252">
        <v>0</v>
      </c>
      <c r="G35" s="189">
        <v>0</v>
      </c>
      <c r="H35" s="190">
        <v>0</v>
      </c>
      <c r="I35" s="191">
        <v>0</v>
      </c>
      <c r="J35" s="261">
        <v>0</v>
      </c>
      <c r="K35" s="190">
        <v>0</v>
      </c>
      <c r="L35" s="252">
        <v>0</v>
      </c>
      <c r="M35" s="189">
        <v>0</v>
      </c>
      <c r="N35" s="190">
        <v>0</v>
      </c>
      <c r="O35" s="190">
        <v>0</v>
      </c>
      <c r="P35" s="189">
        <v>0</v>
      </c>
      <c r="Q35" s="190">
        <v>0</v>
      </c>
      <c r="R35" s="191">
        <v>0</v>
      </c>
      <c r="S35" s="261">
        <v>0</v>
      </c>
      <c r="T35" s="190">
        <v>0</v>
      </c>
      <c r="U35" s="190">
        <v>0</v>
      </c>
      <c r="V35" s="47"/>
    </row>
    <row r="36" spans="1:22" x14ac:dyDescent="0.25">
      <c r="A36" s="214">
        <v>5</v>
      </c>
      <c r="B36" s="215" t="s">
        <v>61</v>
      </c>
      <c r="C36" s="276" t="s">
        <v>179</v>
      </c>
      <c r="D36" s="190">
        <v>0</v>
      </c>
      <c r="E36" s="190">
        <v>0</v>
      </c>
      <c r="F36" s="252">
        <v>0</v>
      </c>
      <c r="G36" s="189">
        <v>0</v>
      </c>
      <c r="H36" s="190">
        <v>0</v>
      </c>
      <c r="I36" s="191">
        <v>0</v>
      </c>
      <c r="J36" s="261">
        <v>0</v>
      </c>
      <c r="K36" s="190">
        <v>0</v>
      </c>
      <c r="L36" s="252">
        <v>0</v>
      </c>
      <c r="M36" s="189">
        <v>0</v>
      </c>
      <c r="N36" s="190">
        <v>0</v>
      </c>
      <c r="O36" s="190">
        <v>0</v>
      </c>
      <c r="P36" s="189">
        <v>0</v>
      </c>
      <c r="Q36" s="190">
        <v>0</v>
      </c>
      <c r="R36" s="191">
        <v>0</v>
      </c>
      <c r="S36" s="261">
        <v>0</v>
      </c>
      <c r="T36" s="190">
        <v>0</v>
      </c>
      <c r="U36" s="190">
        <v>0</v>
      </c>
      <c r="V36" s="47"/>
    </row>
    <row r="37" spans="1:22" x14ac:dyDescent="0.25">
      <c r="A37" s="214">
        <v>6</v>
      </c>
      <c r="B37" s="215" t="s">
        <v>112</v>
      </c>
      <c r="C37" s="277" t="s">
        <v>180</v>
      </c>
      <c r="D37" s="190">
        <v>0</v>
      </c>
      <c r="E37" s="190">
        <v>0</v>
      </c>
      <c r="F37" s="252">
        <v>0</v>
      </c>
      <c r="G37" s="189">
        <v>0</v>
      </c>
      <c r="H37" s="190">
        <v>0</v>
      </c>
      <c r="I37" s="191">
        <v>0</v>
      </c>
      <c r="J37" s="261">
        <v>0</v>
      </c>
      <c r="K37" s="190">
        <v>0</v>
      </c>
      <c r="L37" s="252">
        <v>0</v>
      </c>
      <c r="M37" s="189">
        <v>0</v>
      </c>
      <c r="N37" s="190">
        <v>0</v>
      </c>
      <c r="O37" s="190">
        <v>0</v>
      </c>
      <c r="P37" s="189">
        <v>0</v>
      </c>
      <c r="Q37" s="190">
        <v>0</v>
      </c>
      <c r="R37" s="191">
        <v>0</v>
      </c>
      <c r="S37" s="261">
        <v>0</v>
      </c>
      <c r="T37" s="190">
        <v>0</v>
      </c>
      <c r="U37" s="190">
        <v>0</v>
      </c>
      <c r="V37" s="47"/>
    </row>
    <row r="38" spans="1:22" x14ac:dyDescent="0.25">
      <c r="A38" s="218"/>
      <c r="B38" s="219" t="s">
        <v>62</v>
      </c>
      <c r="C38" s="278"/>
      <c r="D38" s="197">
        <f>SUM(D32:D36)</f>
        <v>53259810</v>
      </c>
      <c r="E38" s="197">
        <f t="shared" ref="E38:F38" si="21">SUM(E32:E36)</f>
        <v>0</v>
      </c>
      <c r="F38" s="200">
        <f t="shared" si="21"/>
        <v>0</v>
      </c>
      <c r="G38" s="196">
        <f>SUM(G32:G36)</f>
        <v>617625718</v>
      </c>
      <c r="H38" s="197">
        <f t="shared" ref="H38:I38" si="22">SUM(H32:H36)</f>
        <v>0</v>
      </c>
      <c r="I38" s="198">
        <f t="shared" si="22"/>
        <v>0</v>
      </c>
      <c r="J38" s="199">
        <f>SUM(J32:J36)</f>
        <v>0</v>
      </c>
      <c r="K38" s="197">
        <f t="shared" ref="K38:L38" si="23">SUM(K32:K36)</f>
        <v>0</v>
      </c>
      <c r="L38" s="200">
        <f t="shared" si="23"/>
        <v>0</v>
      </c>
      <c r="M38" s="196">
        <f>SUM(M32:M36)</f>
        <v>0</v>
      </c>
      <c r="N38" s="197">
        <f t="shared" ref="N38:O38" si="24">SUM(N32:N36)</f>
        <v>0</v>
      </c>
      <c r="O38" s="197">
        <f t="shared" si="24"/>
        <v>0</v>
      </c>
      <c r="P38" s="196">
        <f>SUM(P32:P36)</f>
        <v>0</v>
      </c>
      <c r="Q38" s="197">
        <f t="shared" ref="Q38:R38" si="25">SUM(Q32:Q36)</f>
        <v>0</v>
      </c>
      <c r="R38" s="198">
        <f t="shared" si="25"/>
        <v>0</v>
      </c>
      <c r="S38" s="199">
        <f>SUM(S32:S36)</f>
        <v>0</v>
      </c>
      <c r="T38" s="197">
        <f t="shared" ref="T38:U38" si="26">SUM(T32:T36)</f>
        <v>127113900</v>
      </c>
      <c r="U38" s="197">
        <f t="shared" si="26"/>
        <v>0</v>
      </c>
      <c r="V38" s="47"/>
    </row>
    <row r="39" spans="1:22" ht="30" x14ac:dyDescent="0.25">
      <c r="A39" s="214" t="s">
        <v>85</v>
      </c>
      <c r="B39" s="215" t="s">
        <v>65</v>
      </c>
      <c r="C39" s="276"/>
      <c r="D39" s="748"/>
      <c r="E39" s="748"/>
      <c r="F39" s="749"/>
      <c r="G39" s="747"/>
      <c r="H39" s="748"/>
      <c r="I39" s="751"/>
      <c r="J39" s="752"/>
      <c r="K39" s="748"/>
      <c r="L39" s="749"/>
      <c r="M39" s="747"/>
      <c r="N39" s="748"/>
      <c r="O39" s="748"/>
      <c r="P39" s="747"/>
      <c r="Q39" s="748"/>
      <c r="R39" s="751"/>
      <c r="S39" s="752"/>
      <c r="T39" s="748"/>
      <c r="U39" s="748"/>
      <c r="V39" s="47"/>
    </row>
    <row r="40" spans="1:22" x14ac:dyDescent="0.25">
      <c r="A40" s="214">
        <v>7</v>
      </c>
      <c r="B40" s="215" t="s">
        <v>67</v>
      </c>
      <c r="C40" s="276" t="s">
        <v>181</v>
      </c>
      <c r="D40" s="190">
        <v>0</v>
      </c>
      <c r="E40" s="190">
        <v>0</v>
      </c>
      <c r="F40" s="252">
        <v>0</v>
      </c>
      <c r="G40" s="189">
        <v>116888201.02</v>
      </c>
      <c r="H40" s="190">
        <v>0</v>
      </c>
      <c r="I40" s="191">
        <v>0</v>
      </c>
      <c r="J40" s="261">
        <v>0</v>
      </c>
      <c r="K40" s="190">
        <v>0</v>
      </c>
      <c r="L40" s="252">
        <v>0</v>
      </c>
      <c r="M40" s="189">
        <v>0</v>
      </c>
      <c r="N40" s="190">
        <v>0</v>
      </c>
      <c r="O40" s="190">
        <v>0</v>
      </c>
      <c r="P40" s="189">
        <v>0</v>
      </c>
      <c r="Q40" s="190">
        <v>0</v>
      </c>
      <c r="R40" s="191">
        <v>0</v>
      </c>
      <c r="S40" s="261">
        <v>0</v>
      </c>
      <c r="T40" s="190">
        <v>610000000</v>
      </c>
      <c r="U40" s="190">
        <v>0</v>
      </c>
      <c r="V40" s="47"/>
    </row>
    <row r="41" spans="1:22" x14ac:dyDescent="0.25">
      <c r="A41" s="214">
        <v>8</v>
      </c>
      <c r="B41" s="215" t="s">
        <v>68</v>
      </c>
      <c r="C41" s="276" t="s">
        <v>182</v>
      </c>
      <c r="D41" s="190">
        <v>0</v>
      </c>
      <c r="E41" s="190">
        <v>0</v>
      </c>
      <c r="F41" s="252">
        <v>0</v>
      </c>
      <c r="G41" s="189">
        <v>92726060.099999994</v>
      </c>
      <c r="H41" s="190">
        <v>0</v>
      </c>
      <c r="I41" s="191">
        <v>0</v>
      </c>
      <c r="J41" s="261">
        <v>0</v>
      </c>
      <c r="K41" s="190">
        <v>0</v>
      </c>
      <c r="L41" s="252">
        <v>0</v>
      </c>
      <c r="M41" s="189">
        <v>0</v>
      </c>
      <c r="N41" s="190">
        <v>0</v>
      </c>
      <c r="O41" s="190">
        <v>0</v>
      </c>
      <c r="P41" s="189">
        <v>0</v>
      </c>
      <c r="Q41" s="190">
        <v>0</v>
      </c>
      <c r="R41" s="191">
        <v>0</v>
      </c>
      <c r="S41" s="261">
        <v>0</v>
      </c>
      <c r="T41" s="190">
        <v>185051275</v>
      </c>
      <c r="U41" s="190">
        <v>0</v>
      </c>
      <c r="V41" s="47"/>
    </row>
    <row r="42" spans="1:22" x14ac:dyDescent="0.25">
      <c r="A42" s="214">
        <v>9</v>
      </c>
      <c r="B42" s="215" t="s">
        <v>69</v>
      </c>
      <c r="C42" s="276" t="s">
        <v>183</v>
      </c>
      <c r="D42" s="190">
        <v>0</v>
      </c>
      <c r="E42" s="190">
        <v>0</v>
      </c>
      <c r="F42" s="252">
        <v>0</v>
      </c>
      <c r="G42" s="189">
        <v>0</v>
      </c>
      <c r="H42" s="190">
        <v>0</v>
      </c>
      <c r="I42" s="191">
        <v>0</v>
      </c>
      <c r="J42" s="261">
        <v>0</v>
      </c>
      <c r="K42" s="190">
        <v>0</v>
      </c>
      <c r="L42" s="252">
        <v>0</v>
      </c>
      <c r="M42" s="189">
        <v>0</v>
      </c>
      <c r="N42" s="190">
        <v>0</v>
      </c>
      <c r="O42" s="190">
        <v>0</v>
      </c>
      <c r="P42" s="189">
        <v>0</v>
      </c>
      <c r="Q42" s="190">
        <v>1650000</v>
      </c>
      <c r="R42" s="191">
        <v>0</v>
      </c>
      <c r="S42" s="261">
        <v>0</v>
      </c>
      <c r="T42" s="190">
        <v>2850000</v>
      </c>
      <c r="U42" s="190">
        <v>0</v>
      </c>
      <c r="V42" s="47"/>
    </row>
    <row r="43" spans="1:22" x14ac:dyDescent="0.25">
      <c r="A43" s="214">
        <v>10</v>
      </c>
      <c r="B43" s="215" t="s">
        <v>16</v>
      </c>
      <c r="C43" s="276" t="s">
        <v>180</v>
      </c>
      <c r="D43" s="190">
        <v>0</v>
      </c>
      <c r="E43" s="190">
        <v>0</v>
      </c>
      <c r="F43" s="252">
        <v>0</v>
      </c>
      <c r="G43" s="189">
        <v>0</v>
      </c>
      <c r="H43" s="190">
        <v>0</v>
      </c>
      <c r="I43" s="191">
        <v>0</v>
      </c>
      <c r="J43" s="261">
        <v>0</v>
      </c>
      <c r="K43" s="190">
        <v>0</v>
      </c>
      <c r="L43" s="252">
        <v>0</v>
      </c>
      <c r="M43" s="189">
        <v>0</v>
      </c>
      <c r="N43" s="190">
        <v>0</v>
      </c>
      <c r="O43" s="190">
        <v>0</v>
      </c>
      <c r="P43" s="189">
        <v>0</v>
      </c>
      <c r="Q43" s="190">
        <v>0</v>
      </c>
      <c r="R43" s="191">
        <v>0</v>
      </c>
      <c r="S43" s="261">
        <v>0</v>
      </c>
      <c r="T43" s="190">
        <v>0</v>
      </c>
      <c r="U43" s="190">
        <v>0</v>
      </c>
      <c r="V43" s="47"/>
    </row>
    <row r="44" spans="1:22" ht="29.25" x14ac:dyDescent="0.25">
      <c r="A44" s="218"/>
      <c r="B44" s="219" t="s">
        <v>70</v>
      </c>
      <c r="C44" s="278"/>
      <c r="D44" s="197">
        <f>SUM(D40,D41,D42,D43)</f>
        <v>0</v>
      </c>
      <c r="E44" s="197">
        <f t="shared" ref="E44:F44" si="27">SUM(E40,E41,E42,E43)</f>
        <v>0</v>
      </c>
      <c r="F44" s="200">
        <f t="shared" si="27"/>
        <v>0</v>
      </c>
      <c r="G44" s="196">
        <f>SUM(G40,G41,G42,G43)</f>
        <v>209614261.12</v>
      </c>
      <c r="H44" s="197">
        <f t="shared" ref="H44:I44" si="28">SUM(H40,H41,H42,H43)</f>
        <v>0</v>
      </c>
      <c r="I44" s="198">
        <f t="shared" si="28"/>
        <v>0</v>
      </c>
      <c r="J44" s="199">
        <f>SUM(J40,J41,J42,J43)</f>
        <v>0</v>
      </c>
      <c r="K44" s="197">
        <f t="shared" ref="K44:L44" si="29">SUM(K40,K41,K42,K43)</f>
        <v>0</v>
      </c>
      <c r="L44" s="200">
        <f t="shared" si="29"/>
        <v>0</v>
      </c>
      <c r="M44" s="196">
        <f>SUM(M40,M41,M42,M43)</f>
        <v>0</v>
      </c>
      <c r="N44" s="197">
        <f t="shared" ref="N44:O44" si="30">SUM(N40,N41,N42,N43)</f>
        <v>0</v>
      </c>
      <c r="O44" s="197">
        <f t="shared" si="30"/>
        <v>0</v>
      </c>
      <c r="P44" s="196">
        <f>SUM(P40,P41,P42,P43)</f>
        <v>0</v>
      </c>
      <c r="Q44" s="197">
        <f t="shared" ref="Q44:R44" si="31">SUM(Q40,Q41,Q42,Q43)</f>
        <v>1650000</v>
      </c>
      <c r="R44" s="198">
        <f t="shared" si="31"/>
        <v>0</v>
      </c>
      <c r="S44" s="199">
        <f>SUM(S40,S41,S42,S43)</f>
        <v>0</v>
      </c>
      <c r="T44" s="197">
        <f t="shared" ref="T44:U44" si="32">SUM(T40,T41,T42,T43)</f>
        <v>797901275</v>
      </c>
      <c r="U44" s="197">
        <f t="shared" si="32"/>
        <v>0</v>
      </c>
      <c r="V44" s="47"/>
    </row>
    <row r="45" spans="1:22" ht="30" x14ac:dyDescent="0.25">
      <c r="A45" s="214" t="s">
        <v>86</v>
      </c>
      <c r="B45" s="215" t="s">
        <v>91</v>
      </c>
      <c r="C45" s="280"/>
      <c r="D45" s="748"/>
      <c r="E45" s="748"/>
      <c r="F45" s="749"/>
      <c r="G45" s="747"/>
      <c r="H45" s="748"/>
      <c r="I45" s="751"/>
      <c r="J45" s="752"/>
      <c r="K45" s="748"/>
      <c r="L45" s="749"/>
      <c r="M45" s="747"/>
      <c r="N45" s="748"/>
      <c r="O45" s="748"/>
      <c r="P45" s="747"/>
      <c r="Q45" s="748"/>
      <c r="R45" s="751"/>
      <c r="S45" s="752"/>
      <c r="T45" s="748"/>
      <c r="U45" s="748"/>
      <c r="V45" s="47"/>
    </row>
    <row r="46" spans="1:22" ht="30" x14ac:dyDescent="0.25">
      <c r="A46" s="214">
        <v>11</v>
      </c>
      <c r="B46" s="215" t="s">
        <v>193</v>
      </c>
      <c r="C46" s="276" t="s">
        <v>170</v>
      </c>
      <c r="D46" s="190">
        <v>0</v>
      </c>
      <c r="E46" s="190">
        <v>0</v>
      </c>
      <c r="F46" s="252">
        <v>0</v>
      </c>
      <c r="G46" s="189">
        <v>0</v>
      </c>
      <c r="H46" s="190">
        <v>0</v>
      </c>
      <c r="I46" s="191">
        <v>0</v>
      </c>
      <c r="J46" s="261">
        <v>0</v>
      </c>
      <c r="K46" s="190">
        <v>0</v>
      </c>
      <c r="L46" s="252">
        <v>0</v>
      </c>
      <c r="M46" s="189">
        <v>0</v>
      </c>
      <c r="N46" s="190">
        <v>0</v>
      </c>
      <c r="O46" s="190">
        <v>0</v>
      </c>
      <c r="P46" s="189">
        <v>0</v>
      </c>
      <c r="Q46" s="190">
        <v>0</v>
      </c>
      <c r="R46" s="191">
        <v>0</v>
      </c>
      <c r="S46" s="261">
        <v>0</v>
      </c>
      <c r="T46" s="190">
        <v>0</v>
      </c>
      <c r="U46" s="190">
        <v>0</v>
      </c>
      <c r="V46" s="47"/>
    </row>
    <row r="47" spans="1:22" x14ac:dyDescent="0.25">
      <c r="A47" s="214">
        <v>12</v>
      </c>
      <c r="B47" s="215" t="s">
        <v>79</v>
      </c>
      <c r="C47" s="276" t="s">
        <v>171</v>
      </c>
      <c r="D47" s="190">
        <v>0</v>
      </c>
      <c r="E47" s="190">
        <v>0</v>
      </c>
      <c r="F47" s="252">
        <v>0</v>
      </c>
      <c r="G47" s="189">
        <v>0</v>
      </c>
      <c r="H47" s="190">
        <v>0</v>
      </c>
      <c r="I47" s="191">
        <v>0</v>
      </c>
      <c r="J47" s="261">
        <v>0</v>
      </c>
      <c r="K47" s="190">
        <v>0</v>
      </c>
      <c r="L47" s="252">
        <v>0</v>
      </c>
      <c r="M47" s="189">
        <v>0</v>
      </c>
      <c r="N47" s="190">
        <v>0</v>
      </c>
      <c r="O47" s="190">
        <v>0</v>
      </c>
      <c r="P47" s="189">
        <v>0</v>
      </c>
      <c r="Q47" s="190">
        <v>0</v>
      </c>
      <c r="R47" s="191">
        <v>0</v>
      </c>
      <c r="S47" s="261">
        <v>0</v>
      </c>
      <c r="T47" s="190">
        <v>0</v>
      </c>
      <c r="U47" s="190">
        <v>0</v>
      </c>
      <c r="V47" s="47"/>
    </row>
    <row r="48" spans="1:22" ht="30" x14ac:dyDescent="0.25">
      <c r="A48" s="214">
        <v>13</v>
      </c>
      <c r="B48" s="215" t="s">
        <v>186</v>
      </c>
      <c r="C48" s="277" t="s">
        <v>173</v>
      </c>
      <c r="D48" s="190">
        <v>0</v>
      </c>
      <c r="E48" s="190">
        <v>0</v>
      </c>
      <c r="F48" s="252">
        <v>0</v>
      </c>
      <c r="G48" s="189">
        <v>0</v>
      </c>
      <c r="H48" s="190">
        <v>0</v>
      </c>
      <c r="I48" s="191">
        <v>0</v>
      </c>
      <c r="J48" s="261">
        <v>0</v>
      </c>
      <c r="K48" s="190">
        <v>0</v>
      </c>
      <c r="L48" s="252">
        <v>0</v>
      </c>
      <c r="M48" s="189">
        <v>0</v>
      </c>
      <c r="N48" s="190">
        <v>0</v>
      </c>
      <c r="O48" s="190">
        <v>0</v>
      </c>
      <c r="P48" s="189">
        <v>0</v>
      </c>
      <c r="Q48" s="190">
        <v>0</v>
      </c>
      <c r="R48" s="191">
        <v>0</v>
      </c>
      <c r="S48" s="261">
        <v>0</v>
      </c>
      <c r="T48" s="190">
        <v>0</v>
      </c>
      <c r="U48" s="190">
        <v>0</v>
      </c>
      <c r="V48" s="47"/>
    </row>
    <row r="49" spans="1:33" ht="29.25" x14ac:dyDescent="0.25">
      <c r="A49" s="218"/>
      <c r="B49" s="219" t="s">
        <v>108</v>
      </c>
      <c r="C49" s="279"/>
      <c r="D49" s="197">
        <f>SUM(D46,D47,D48)</f>
        <v>0</v>
      </c>
      <c r="E49" s="197">
        <f t="shared" ref="E49:F49" si="33">SUM(E46,E47,E48)</f>
        <v>0</v>
      </c>
      <c r="F49" s="200">
        <f t="shared" si="33"/>
        <v>0</v>
      </c>
      <c r="G49" s="196">
        <f>SUM(G46,G47,G48)</f>
        <v>0</v>
      </c>
      <c r="H49" s="197">
        <f t="shared" ref="H49:I49" si="34">SUM(H46,H47,H48)</f>
        <v>0</v>
      </c>
      <c r="I49" s="198">
        <f t="shared" si="34"/>
        <v>0</v>
      </c>
      <c r="J49" s="199">
        <f>SUM(J46,J47,J48)</f>
        <v>0</v>
      </c>
      <c r="K49" s="197">
        <f t="shared" ref="K49:L49" si="35">SUM(K46,K47,K48)</f>
        <v>0</v>
      </c>
      <c r="L49" s="200">
        <f t="shared" si="35"/>
        <v>0</v>
      </c>
      <c r="M49" s="196">
        <f>SUM(M46,M47,M48)</f>
        <v>0</v>
      </c>
      <c r="N49" s="197">
        <f t="shared" ref="N49:O49" si="36">SUM(N46,N47,N48)</f>
        <v>0</v>
      </c>
      <c r="O49" s="197">
        <f t="shared" si="36"/>
        <v>0</v>
      </c>
      <c r="P49" s="196">
        <f>SUM(P46,P47,P48)</f>
        <v>0</v>
      </c>
      <c r="Q49" s="197">
        <f t="shared" ref="Q49:R49" si="37">SUM(Q46,Q47,Q48)</f>
        <v>0</v>
      </c>
      <c r="R49" s="198">
        <f t="shared" si="37"/>
        <v>0</v>
      </c>
      <c r="S49" s="196">
        <f>SUM(S46,S47,S48)</f>
        <v>0</v>
      </c>
      <c r="T49" s="197">
        <f t="shared" ref="T49:U49" si="38">SUM(T46,T47,T48)</f>
        <v>0</v>
      </c>
      <c r="U49" s="198">
        <f t="shared" si="38"/>
        <v>0</v>
      </c>
      <c r="V49" s="47"/>
    </row>
    <row r="50" spans="1:33" ht="30" thickBot="1" x14ac:dyDescent="0.3">
      <c r="A50" s="218"/>
      <c r="B50" s="219" t="s">
        <v>117</v>
      </c>
      <c r="C50" s="279"/>
      <c r="D50" s="196">
        <f t="shared" ref="D50:I50" si="39">SUM(A350,D44,D38)</f>
        <v>53259810</v>
      </c>
      <c r="E50" s="197">
        <f t="shared" si="39"/>
        <v>0</v>
      </c>
      <c r="F50" s="198">
        <f t="shared" si="39"/>
        <v>0</v>
      </c>
      <c r="G50" s="196">
        <f t="shared" si="39"/>
        <v>827239979.12</v>
      </c>
      <c r="H50" s="197">
        <f t="shared" si="39"/>
        <v>0</v>
      </c>
      <c r="I50" s="198">
        <f t="shared" si="39"/>
        <v>0</v>
      </c>
      <c r="J50" s="199">
        <f>SUM(J35,J44,J38)</f>
        <v>0</v>
      </c>
      <c r="K50" s="197">
        <f>SUM(K35,K44,K38)</f>
        <v>0</v>
      </c>
      <c r="L50" s="200">
        <f>SUM(L35,L44,L38)</f>
        <v>0</v>
      </c>
      <c r="M50" s="196">
        <f>SUM(P56,M44,M38)</f>
        <v>0</v>
      </c>
      <c r="N50" s="197">
        <f>SUM(Q56,N44,N38)</f>
        <v>0</v>
      </c>
      <c r="O50" s="197">
        <f>SUM(R56,O44,O38)</f>
        <v>0</v>
      </c>
      <c r="P50" s="196">
        <f t="shared" ref="P50:U50" si="40">SUM(M350,P44,P38)</f>
        <v>0</v>
      </c>
      <c r="Q50" s="197">
        <f t="shared" si="40"/>
        <v>1650000</v>
      </c>
      <c r="R50" s="198">
        <f t="shared" si="40"/>
        <v>0</v>
      </c>
      <c r="S50" s="196">
        <f t="shared" si="40"/>
        <v>0</v>
      </c>
      <c r="T50" s="197">
        <f t="shared" si="40"/>
        <v>925015175</v>
      </c>
      <c r="U50" s="198">
        <f t="shared" si="40"/>
        <v>0</v>
      </c>
      <c r="V50" s="47"/>
    </row>
    <row r="51" spans="1:33" ht="15.75" customHeight="1" thickBot="1" x14ac:dyDescent="0.3">
      <c r="A51" s="223"/>
      <c r="B51" s="219"/>
      <c r="C51" s="279"/>
      <c r="D51" s="939" t="s">
        <v>87</v>
      </c>
      <c r="E51" s="928"/>
      <c r="F51" s="928"/>
      <c r="G51" s="928"/>
      <c r="H51" s="928"/>
      <c r="I51" s="928"/>
      <c r="J51" s="928"/>
      <c r="K51" s="928"/>
      <c r="L51" s="928"/>
      <c r="M51" s="928"/>
      <c r="N51" s="928"/>
      <c r="O51" s="928"/>
      <c r="P51" s="928"/>
      <c r="Q51" s="928"/>
      <c r="R51" s="928"/>
      <c r="S51" s="928"/>
      <c r="T51" s="928"/>
      <c r="U51" s="940"/>
      <c r="V51" s="273"/>
      <c r="W51" s="273"/>
      <c r="X51" s="273"/>
      <c r="Y51" s="273"/>
      <c r="Z51" s="273"/>
      <c r="AA51" s="273"/>
      <c r="AB51" s="273"/>
      <c r="AC51" s="273"/>
      <c r="AD51" s="273"/>
      <c r="AE51" s="273"/>
      <c r="AF51" s="273"/>
      <c r="AG51" s="273"/>
    </row>
    <row r="52" spans="1:33" ht="60" customHeight="1" x14ac:dyDescent="0.25">
      <c r="A52" s="223"/>
      <c r="B52" s="219"/>
      <c r="C52" s="274" t="s">
        <v>337</v>
      </c>
      <c r="D52" s="780" t="s">
        <v>264</v>
      </c>
      <c r="E52" s="780"/>
      <c r="F52" s="783"/>
      <c r="G52" s="784" t="s">
        <v>265</v>
      </c>
      <c r="H52" s="780"/>
      <c r="I52" s="781"/>
      <c r="J52" s="782" t="s">
        <v>266</v>
      </c>
      <c r="K52" s="780"/>
      <c r="L52" s="783"/>
      <c r="M52" s="784" t="s">
        <v>267</v>
      </c>
      <c r="N52" s="780"/>
      <c r="O52" s="781"/>
      <c r="P52" s="782" t="s">
        <v>268</v>
      </c>
      <c r="Q52" s="780"/>
      <c r="R52" s="783"/>
      <c r="S52" s="784" t="s">
        <v>269</v>
      </c>
      <c r="T52" s="780"/>
      <c r="U52" s="780"/>
      <c r="V52" s="47"/>
    </row>
    <row r="53" spans="1:33" ht="84" customHeight="1" x14ac:dyDescent="0.25">
      <c r="A53" s="223"/>
      <c r="B53" s="219"/>
      <c r="C53" s="275" t="s">
        <v>126</v>
      </c>
      <c r="D53" s="793" t="s">
        <v>351</v>
      </c>
      <c r="E53" s="774"/>
      <c r="F53" s="774"/>
      <c r="G53" s="775" t="s">
        <v>374</v>
      </c>
      <c r="H53" s="774"/>
      <c r="I53" s="825"/>
      <c r="J53" s="775" t="s">
        <v>352</v>
      </c>
      <c r="K53" s="774"/>
      <c r="L53" s="774"/>
      <c r="M53" s="775" t="s">
        <v>353</v>
      </c>
      <c r="N53" s="774"/>
      <c r="O53" s="774"/>
      <c r="P53" s="775" t="s">
        <v>375</v>
      </c>
      <c r="Q53" s="774"/>
      <c r="R53" s="825"/>
      <c r="S53" s="775" t="s">
        <v>376</v>
      </c>
      <c r="T53" s="774"/>
      <c r="U53" s="826"/>
      <c r="V53" s="47"/>
    </row>
    <row r="54" spans="1:33" ht="84.75" customHeight="1" x14ac:dyDescent="0.25">
      <c r="A54" s="211" t="s">
        <v>42</v>
      </c>
      <c r="B54" s="212" t="s">
        <v>126</v>
      </c>
      <c r="C54" s="282" t="s">
        <v>144</v>
      </c>
      <c r="D54" s="320" t="s">
        <v>161</v>
      </c>
      <c r="E54" s="320" t="s">
        <v>162</v>
      </c>
      <c r="F54" s="323" t="s">
        <v>163</v>
      </c>
      <c r="G54" s="319" t="s">
        <v>161</v>
      </c>
      <c r="H54" s="320" t="s">
        <v>162</v>
      </c>
      <c r="I54" s="321" t="s">
        <v>163</v>
      </c>
      <c r="J54" s="316" t="s">
        <v>161</v>
      </c>
      <c r="K54" s="317" t="s">
        <v>162</v>
      </c>
      <c r="L54" s="318" t="s">
        <v>163</v>
      </c>
      <c r="M54" s="319" t="s">
        <v>161</v>
      </c>
      <c r="N54" s="320" t="s">
        <v>162</v>
      </c>
      <c r="O54" s="321" t="s">
        <v>163</v>
      </c>
      <c r="P54" s="322" t="s">
        <v>161</v>
      </c>
      <c r="Q54" s="320" t="s">
        <v>162</v>
      </c>
      <c r="R54" s="323" t="s">
        <v>163</v>
      </c>
      <c r="S54" s="319" t="s">
        <v>161</v>
      </c>
      <c r="T54" s="320" t="s">
        <v>162</v>
      </c>
      <c r="U54" s="320" t="s">
        <v>163</v>
      </c>
      <c r="V54" s="47"/>
    </row>
    <row r="55" spans="1:33" ht="30" x14ac:dyDescent="0.25">
      <c r="A55" s="214" t="s">
        <v>56</v>
      </c>
      <c r="B55" s="215" t="s">
        <v>58</v>
      </c>
      <c r="C55" s="280"/>
      <c r="D55" s="901"/>
      <c r="E55" s="901"/>
      <c r="F55" s="904"/>
      <c r="G55" s="283"/>
      <c r="H55" s="284"/>
      <c r="I55" s="285"/>
      <c r="J55" s="903"/>
      <c r="K55" s="901"/>
      <c r="L55" s="904"/>
      <c r="M55" s="914"/>
      <c r="N55" s="901"/>
      <c r="O55" s="902"/>
      <c r="P55" s="903"/>
      <c r="Q55" s="901"/>
      <c r="R55" s="904"/>
      <c r="S55" s="914"/>
      <c r="T55" s="901"/>
      <c r="U55" s="901"/>
      <c r="V55" s="47"/>
    </row>
    <row r="56" spans="1:33" x14ac:dyDescent="0.25">
      <c r="A56" s="214">
        <v>1</v>
      </c>
      <c r="B56" s="215" t="s">
        <v>2</v>
      </c>
      <c r="C56" s="276" t="s">
        <v>174</v>
      </c>
      <c r="D56" s="190">
        <v>0</v>
      </c>
      <c r="E56" s="190">
        <v>0</v>
      </c>
      <c r="F56" s="191">
        <v>0</v>
      </c>
      <c r="G56" s="261">
        <v>0</v>
      </c>
      <c r="H56" s="190">
        <v>0</v>
      </c>
      <c r="I56" s="252">
        <v>0</v>
      </c>
      <c r="J56" s="189">
        <v>1535049</v>
      </c>
      <c r="K56" s="190">
        <v>140450</v>
      </c>
      <c r="L56" s="191">
        <v>0</v>
      </c>
      <c r="M56" s="261">
        <v>6082185</v>
      </c>
      <c r="N56" s="190">
        <v>0</v>
      </c>
      <c r="O56" s="252">
        <v>0</v>
      </c>
      <c r="P56" s="189">
        <v>0</v>
      </c>
      <c r="Q56" s="190">
        <v>0</v>
      </c>
      <c r="R56" s="191">
        <v>0</v>
      </c>
      <c r="S56" s="261">
        <v>0</v>
      </c>
      <c r="T56" s="190">
        <v>0</v>
      </c>
      <c r="U56" s="190">
        <v>0</v>
      </c>
      <c r="V56" s="47"/>
    </row>
    <row r="57" spans="1:33" ht="30" x14ac:dyDescent="0.25">
      <c r="A57" s="214">
        <v>2</v>
      </c>
      <c r="B57" s="215" t="s">
        <v>60</v>
      </c>
      <c r="C57" s="276" t="s">
        <v>175</v>
      </c>
      <c r="D57" s="190">
        <v>0</v>
      </c>
      <c r="E57" s="190">
        <v>0</v>
      </c>
      <c r="F57" s="191">
        <v>0</v>
      </c>
      <c r="G57" s="261">
        <v>0</v>
      </c>
      <c r="H57" s="190">
        <v>0</v>
      </c>
      <c r="I57" s="252">
        <v>0</v>
      </c>
      <c r="J57" s="189">
        <v>628070</v>
      </c>
      <c r="K57" s="190">
        <v>30899</v>
      </c>
      <c r="L57" s="191">
        <v>0</v>
      </c>
      <c r="M57" s="261">
        <v>1341820.8999999999</v>
      </c>
      <c r="N57" s="190">
        <v>0</v>
      </c>
      <c r="O57" s="252">
        <v>0</v>
      </c>
      <c r="P57" s="189">
        <v>0</v>
      </c>
      <c r="Q57" s="190">
        <v>0</v>
      </c>
      <c r="R57" s="191">
        <v>0</v>
      </c>
      <c r="S57" s="261">
        <v>0</v>
      </c>
      <c r="T57" s="190">
        <v>0</v>
      </c>
      <c r="U57" s="190">
        <v>0</v>
      </c>
      <c r="V57" s="47"/>
    </row>
    <row r="58" spans="1:33" x14ac:dyDescent="0.25">
      <c r="A58" s="214">
        <v>3</v>
      </c>
      <c r="B58" s="215" t="s">
        <v>3</v>
      </c>
      <c r="C58" s="276" t="s">
        <v>177</v>
      </c>
      <c r="D58" s="190">
        <v>234326</v>
      </c>
      <c r="E58" s="190">
        <v>0</v>
      </c>
      <c r="F58" s="191">
        <v>0</v>
      </c>
      <c r="G58" s="261">
        <v>3968750</v>
      </c>
      <c r="H58" s="190">
        <v>0</v>
      </c>
      <c r="I58" s="252">
        <v>0</v>
      </c>
      <c r="J58" s="189">
        <v>40319054.864639997</v>
      </c>
      <c r="K58" s="190">
        <v>0</v>
      </c>
      <c r="L58" s="191">
        <v>0</v>
      </c>
      <c r="M58" s="261">
        <v>9084200</v>
      </c>
      <c r="N58" s="190">
        <v>0</v>
      </c>
      <c r="O58" s="252">
        <v>0</v>
      </c>
      <c r="P58" s="189">
        <v>0</v>
      </c>
      <c r="Q58" s="190">
        <v>3454560</v>
      </c>
      <c r="R58" s="191">
        <v>0</v>
      </c>
      <c r="S58" s="261">
        <v>564000</v>
      </c>
      <c r="T58" s="190">
        <v>0</v>
      </c>
      <c r="U58" s="190">
        <v>0</v>
      </c>
      <c r="V58" s="47"/>
    </row>
    <row r="59" spans="1:33" x14ac:dyDescent="0.25">
      <c r="A59" s="214">
        <v>4</v>
      </c>
      <c r="B59" s="215" t="s">
        <v>54</v>
      </c>
      <c r="C59" s="276" t="s">
        <v>178</v>
      </c>
      <c r="D59" s="190">
        <v>0</v>
      </c>
      <c r="E59" s="190">
        <v>0</v>
      </c>
      <c r="F59" s="191">
        <v>0</v>
      </c>
      <c r="G59" s="261">
        <v>0</v>
      </c>
      <c r="H59" s="190">
        <v>0</v>
      </c>
      <c r="I59" s="252">
        <v>0</v>
      </c>
      <c r="J59" s="189">
        <v>0</v>
      </c>
      <c r="K59" s="190">
        <v>0</v>
      </c>
      <c r="L59" s="191">
        <v>0</v>
      </c>
      <c r="M59" s="261">
        <v>0</v>
      </c>
      <c r="N59" s="190">
        <v>0</v>
      </c>
      <c r="O59" s="252">
        <v>0</v>
      </c>
      <c r="P59" s="189">
        <v>0</v>
      </c>
      <c r="Q59" s="190">
        <v>0</v>
      </c>
      <c r="R59" s="191">
        <v>0</v>
      </c>
      <c r="S59" s="261">
        <v>0</v>
      </c>
      <c r="T59" s="190">
        <v>0</v>
      </c>
      <c r="U59" s="190">
        <v>0</v>
      </c>
      <c r="V59" s="47"/>
    </row>
    <row r="60" spans="1:33" x14ac:dyDescent="0.25">
      <c r="A60" s="214">
        <v>5</v>
      </c>
      <c r="B60" s="215" t="s">
        <v>61</v>
      </c>
      <c r="C60" s="276" t="s">
        <v>179</v>
      </c>
      <c r="D60" s="190">
        <v>0</v>
      </c>
      <c r="E60" s="190">
        <v>0</v>
      </c>
      <c r="F60" s="191">
        <v>0</v>
      </c>
      <c r="G60" s="261">
        <v>0</v>
      </c>
      <c r="H60" s="190">
        <v>0</v>
      </c>
      <c r="I60" s="252">
        <v>0</v>
      </c>
      <c r="J60" s="189">
        <v>153284689</v>
      </c>
      <c r="K60" s="190">
        <v>0</v>
      </c>
      <c r="L60" s="191">
        <v>0</v>
      </c>
      <c r="M60" s="261">
        <v>0</v>
      </c>
      <c r="N60" s="190">
        <v>0</v>
      </c>
      <c r="O60" s="252">
        <v>0</v>
      </c>
      <c r="P60" s="189">
        <v>0</v>
      </c>
      <c r="Q60" s="190">
        <v>0</v>
      </c>
      <c r="R60" s="191">
        <v>0</v>
      </c>
      <c r="S60" s="261">
        <v>0</v>
      </c>
      <c r="T60" s="190">
        <v>0</v>
      </c>
      <c r="U60" s="190">
        <v>0</v>
      </c>
      <c r="V60" s="47"/>
    </row>
    <row r="61" spans="1:33" x14ac:dyDescent="0.25">
      <c r="A61" s="214">
        <v>6</v>
      </c>
      <c r="B61" s="215" t="s">
        <v>112</v>
      </c>
      <c r="C61" s="277" t="s">
        <v>180</v>
      </c>
      <c r="D61" s="190">
        <v>0</v>
      </c>
      <c r="E61" s="190">
        <v>0</v>
      </c>
      <c r="F61" s="191">
        <v>0</v>
      </c>
      <c r="G61" s="261">
        <v>0</v>
      </c>
      <c r="H61" s="190">
        <v>0</v>
      </c>
      <c r="I61" s="252">
        <v>0</v>
      </c>
      <c r="J61" s="189">
        <v>13464000</v>
      </c>
      <c r="K61" s="190">
        <v>0</v>
      </c>
      <c r="L61" s="191">
        <v>0</v>
      </c>
      <c r="M61" s="261">
        <v>0</v>
      </c>
      <c r="N61" s="190">
        <v>0</v>
      </c>
      <c r="O61" s="252">
        <v>0</v>
      </c>
      <c r="P61" s="189">
        <v>0</v>
      </c>
      <c r="Q61" s="190">
        <v>0</v>
      </c>
      <c r="R61" s="191">
        <v>0</v>
      </c>
      <c r="S61" s="261">
        <v>0</v>
      </c>
      <c r="T61" s="190">
        <v>0</v>
      </c>
      <c r="U61" s="190">
        <v>0</v>
      </c>
      <c r="V61" s="47"/>
    </row>
    <row r="62" spans="1:33" x14ac:dyDescent="0.25">
      <c r="A62" s="218"/>
      <c r="B62" s="219" t="s">
        <v>62</v>
      </c>
      <c r="C62" s="278"/>
      <c r="D62" s="197">
        <f>SUM(D56:D60)</f>
        <v>234326</v>
      </c>
      <c r="E62" s="197">
        <f t="shared" ref="E62:F62" si="41">SUM(E56:E60)</f>
        <v>0</v>
      </c>
      <c r="F62" s="198">
        <f t="shared" si="41"/>
        <v>0</v>
      </c>
      <c r="G62" s="199">
        <f>SUM(G56:G60)</f>
        <v>3968750</v>
      </c>
      <c r="H62" s="197">
        <f t="shared" ref="H62:I62" si="42">SUM(H56:H60)</f>
        <v>0</v>
      </c>
      <c r="I62" s="200">
        <f t="shared" si="42"/>
        <v>0</v>
      </c>
      <c r="J62" s="196">
        <f>SUM(J56:J60)</f>
        <v>195766862.86464</v>
      </c>
      <c r="K62" s="197">
        <f t="shared" ref="K62:L62" si="43">SUM(K56:K60)</f>
        <v>171349</v>
      </c>
      <c r="L62" s="198">
        <f t="shared" si="43"/>
        <v>0</v>
      </c>
      <c r="M62" s="199">
        <f>SUM(M56:M60)</f>
        <v>16508205.9</v>
      </c>
      <c r="N62" s="197">
        <f t="shared" ref="N62:O62" si="44">SUM(N56:N60)</f>
        <v>0</v>
      </c>
      <c r="O62" s="200">
        <f t="shared" si="44"/>
        <v>0</v>
      </c>
      <c r="P62" s="196">
        <f>SUM(P56:P60)</f>
        <v>0</v>
      </c>
      <c r="Q62" s="197">
        <f t="shared" ref="Q62:R62" si="45">SUM(Q56:Q60)</f>
        <v>3454560</v>
      </c>
      <c r="R62" s="198">
        <f t="shared" si="45"/>
        <v>0</v>
      </c>
      <c r="S62" s="199">
        <f>SUM(S56:S60)</f>
        <v>564000</v>
      </c>
      <c r="T62" s="197">
        <f t="shared" ref="T62:U62" si="46">SUM(T56:T60)</f>
        <v>0</v>
      </c>
      <c r="U62" s="197">
        <f t="shared" si="46"/>
        <v>0</v>
      </c>
      <c r="V62" s="47"/>
    </row>
    <row r="63" spans="1:33" ht="30" x14ac:dyDescent="0.25">
      <c r="A63" s="214" t="s">
        <v>85</v>
      </c>
      <c r="B63" s="215" t="s">
        <v>65</v>
      </c>
      <c r="C63" s="276"/>
      <c r="D63" s="748"/>
      <c r="E63" s="748"/>
      <c r="F63" s="751"/>
      <c r="G63" s="752"/>
      <c r="H63" s="748"/>
      <c r="I63" s="749"/>
      <c r="J63" s="747"/>
      <c r="K63" s="748"/>
      <c r="L63" s="751"/>
      <c r="M63" s="752"/>
      <c r="N63" s="748"/>
      <c r="O63" s="749"/>
      <c r="P63" s="747"/>
      <c r="Q63" s="748"/>
      <c r="R63" s="751"/>
      <c r="S63" s="752"/>
      <c r="T63" s="748"/>
      <c r="U63" s="748"/>
      <c r="V63" s="47"/>
    </row>
    <row r="64" spans="1:33" x14ac:dyDescent="0.25">
      <c r="A64" s="214">
        <v>7</v>
      </c>
      <c r="B64" s="215" t="s">
        <v>67</v>
      </c>
      <c r="C64" s="276" t="s">
        <v>181</v>
      </c>
      <c r="D64" s="190">
        <v>0</v>
      </c>
      <c r="E64" s="190">
        <v>0</v>
      </c>
      <c r="F64" s="191">
        <v>0</v>
      </c>
      <c r="G64" s="261">
        <v>0</v>
      </c>
      <c r="H64" s="190">
        <v>0</v>
      </c>
      <c r="I64" s="252">
        <v>0</v>
      </c>
      <c r="J64" s="189">
        <v>0</v>
      </c>
      <c r="K64" s="190">
        <v>30000</v>
      </c>
      <c r="L64" s="191">
        <v>0</v>
      </c>
      <c r="M64" s="261">
        <v>0</v>
      </c>
      <c r="N64" s="190">
        <v>0</v>
      </c>
      <c r="O64" s="252">
        <v>0</v>
      </c>
      <c r="P64" s="189">
        <v>0</v>
      </c>
      <c r="Q64" s="190">
        <v>0</v>
      </c>
      <c r="R64" s="191">
        <v>0</v>
      </c>
      <c r="S64" s="261">
        <v>0</v>
      </c>
      <c r="T64" s="190">
        <v>0</v>
      </c>
      <c r="U64" s="190">
        <v>0</v>
      </c>
      <c r="V64" s="47"/>
    </row>
    <row r="65" spans="1:27" x14ac:dyDescent="0.25">
      <c r="A65" s="214">
        <v>8</v>
      </c>
      <c r="B65" s="215" t="s">
        <v>68</v>
      </c>
      <c r="C65" s="276" t="s">
        <v>182</v>
      </c>
      <c r="D65" s="190">
        <v>627475</v>
      </c>
      <c r="E65" s="190">
        <v>0</v>
      </c>
      <c r="F65" s="191">
        <v>0</v>
      </c>
      <c r="G65" s="261">
        <v>0</v>
      </c>
      <c r="H65" s="190">
        <v>0</v>
      </c>
      <c r="I65" s="252">
        <v>0</v>
      </c>
      <c r="J65" s="189">
        <v>0</v>
      </c>
      <c r="K65" s="190">
        <v>0</v>
      </c>
      <c r="L65" s="191">
        <v>0</v>
      </c>
      <c r="M65" s="261">
        <v>0</v>
      </c>
      <c r="N65" s="190">
        <v>0</v>
      </c>
      <c r="O65" s="252">
        <v>0</v>
      </c>
      <c r="P65" s="189">
        <v>0</v>
      </c>
      <c r="Q65" s="190">
        <v>0</v>
      </c>
      <c r="R65" s="191">
        <v>0</v>
      </c>
      <c r="S65" s="261">
        <v>0</v>
      </c>
      <c r="T65" s="190">
        <v>0</v>
      </c>
      <c r="U65" s="190">
        <v>0</v>
      </c>
      <c r="V65" s="47"/>
    </row>
    <row r="66" spans="1:27" x14ac:dyDescent="0.25">
      <c r="A66" s="214">
        <v>9</v>
      </c>
      <c r="B66" s="215" t="s">
        <v>69</v>
      </c>
      <c r="C66" s="276" t="s">
        <v>183</v>
      </c>
      <c r="D66" s="190">
        <v>0</v>
      </c>
      <c r="E66" s="190">
        <v>0</v>
      </c>
      <c r="F66" s="191">
        <v>0</v>
      </c>
      <c r="G66" s="261">
        <v>0</v>
      </c>
      <c r="H66" s="190">
        <v>0</v>
      </c>
      <c r="I66" s="252">
        <v>0</v>
      </c>
      <c r="J66" s="189">
        <v>0</v>
      </c>
      <c r="K66" s="190">
        <v>0</v>
      </c>
      <c r="L66" s="191">
        <v>0</v>
      </c>
      <c r="M66" s="261">
        <v>0</v>
      </c>
      <c r="N66" s="190">
        <v>0</v>
      </c>
      <c r="O66" s="252">
        <v>0</v>
      </c>
      <c r="P66" s="189">
        <v>0</v>
      </c>
      <c r="Q66" s="190">
        <v>0</v>
      </c>
      <c r="R66" s="191">
        <v>0</v>
      </c>
      <c r="S66" s="261">
        <v>0</v>
      </c>
      <c r="T66" s="190">
        <v>0</v>
      </c>
      <c r="U66" s="190">
        <v>0</v>
      </c>
      <c r="V66" s="47"/>
    </row>
    <row r="67" spans="1:27" x14ac:dyDescent="0.25">
      <c r="A67" s="214">
        <v>10</v>
      </c>
      <c r="B67" s="215" t="s">
        <v>16</v>
      </c>
      <c r="C67" s="276" t="s">
        <v>180</v>
      </c>
      <c r="D67" s="190">
        <v>0</v>
      </c>
      <c r="E67" s="190">
        <v>0</v>
      </c>
      <c r="F67" s="191">
        <v>0</v>
      </c>
      <c r="G67" s="261">
        <v>0</v>
      </c>
      <c r="H67" s="190">
        <v>0</v>
      </c>
      <c r="I67" s="252">
        <v>0</v>
      </c>
      <c r="J67" s="189">
        <v>95305849</v>
      </c>
      <c r="K67" s="190">
        <v>0</v>
      </c>
      <c r="L67" s="191">
        <v>0</v>
      </c>
      <c r="M67" s="261">
        <v>0</v>
      </c>
      <c r="N67" s="190">
        <v>0</v>
      </c>
      <c r="O67" s="252">
        <v>0</v>
      </c>
      <c r="P67" s="189">
        <v>0</v>
      </c>
      <c r="Q67" s="190">
        <v>0</v>
      </c>
      <c r="R67" s="191">
        <v>0</v>
      </c>
      <c r="S67" s="261">
        <v>0</v>
      </c>
      <c r="T67" s="190">
        <v>0</v>
      </c>
      <c r="U67" s="190">
        <v>0</v>
      </c>
      <c r="V67" s="47"/>
    </row>
    <row r="68" spans="1:27" ht="29.25" x14ac:dyDescent="0.25">
      <c r="A68" s="218"/>
      <c r="B68" s="219" t="s">
        <v>70</v>
      </c>
      <c r="C68" s="278"/>
      <c r="D68" s="197">
        <f>SUM(D64,D65,D66,D67)</f>
        <v>627475</v>
      </c>
      <c r="E68" s="197">
        <f t="shared" ref="E68:F68" si="47">SUM(E64,E65,E66,E67)</f>
        <v>0</v>
      </c>
      <c r="F68" s="198">
        <f t="shared" si="47"/>
        <v>0</v>
      </c>
      <c r="G68" s="199">
        <f>SUM(G64,G65,G66,G67)</f>
        <v>0</v>
      </c>
      <c r="H68" s="197">
        <f t="shared" ref="H68:I68" si="48">SUM(H64,H65,H66,H67)</f>
        <v>0</v>
      </c>
      <c r="I68" s="200">
        <f t="shared" si="48"/>
        <v>0</v>
      </c>
      <c r="J68" s="196">
        <f>SUM(J64,J65,J66,J67)</f>
        <v>95305849</v>
      </c>
      <c r="K68" s="197">
        <f t="shared" ref="K68:L68" si="49">SUM(K64,K65,K66,K67)</f>
        <v>30000</v>
      </c>
      <c r="L68" s="198">
        <f t="shared" si="49"/>
        <v>0</v>
      </c>
      <c r="M68" s="199">
        <f>SUM(M64,M65,M66,M67)</f>
        <v>0</v>
      </c>
      <c r="N68" s="197">
        <f t="shared" ref="N68:O68" si="50">SUM(N64,N65,N66,N67)</f>
        <v>0</v>
      </c>
      <c r="O68" s="200">
        <f t="shared" si="50"/>
        <v>0</v>
      </c>
      <c r="P68" s="196">
        <f>SUM(P64,P65,P66,P67)</f>
        <v>0</v>
      </c>
      <c r="Q68" s="197">
        <f t="shared" ref="Q68:R68" si="51">SUM(Q64,Q65,Q66,Q67)</f>
        <v>0</v>
      </c>
      <c r="R68" s="198">
        <f t="shared" si="51"/>
        <v>0</v>
      </c>
      <c r="S68" s="199">
        <f>SUM(S64,S65,S66,S67)</f>
        <v>0</v>
      </c>
      <c r="T68" s="197">
        <f t="shared" ref="T68:U68" si="52">SUM(T64,T65,T66,T67)</f>
        <v>0</v>
      </c>
      <c r="U68" s="197">
        <f t="shared" si="52"/>
        <v>0</v>
      </c>
      <c r="V68" s="47"/>
    </row>
    <row r="69" spans="1:27" ht="30" x14ac:dyDescent="0.25">
      <c r="A69" s="214" t="s">
        <v>86</v>
      </c>
      <c r="B69" s="215" t="s">
        <v>91</v>
      </c>
      <c r="C69" s="280"/>
      <c r="D69" s="748"/>
      <c r="E69" s="748"/>
      <c r="F69" s="751"/>
      <c r="G69" s="752"/>
      <c r="H69" s="748"/>
      <c r="I69" s="749"/>
      <c r="J69" s="747"/>
      <c r="K69" s="748"/>
      <c r="L69" s="751"/>
      <c r="M69" s="752"/>
      <c r="N69" s="748"/>
      <c r="O69" s="749"/>
      <c r="P69" s="747"/>
      <c r="Q69" s="748"/>
      <c r="R69" s="751"/>
      <c r="S69" s="752"/>
      <c r="T69" s="748"/>
      <c r="U69" s="748"/>
      <c r="V69" s="47"/>
    </row>
    <row r="70" spans="1:27" ht="30" x14ac:dyDescent="0.25">
      <c r="A70" s="214">
        <v>11</v>
      </c>
      <c r="B70" s="215" t="s">
        <v>193</v>
      </c>
      <c r="C70" s="276" t="s">
        <v>170</v>
      </c>
      <c r="D70" s="190">
        <v>0</v>
      </c>
      <c r="E70" s="190">
        <v>0</v>
      </c>
      <c r="F70" s="191">
        <v>0</v>
      </c>
      <c r="G70" s="261">
        <v>0</v>
      </c>
      <c r="H70" s="190">
        <v>0</v>
      </c>
      <c r="I70" s="252">
        <v>0</v>
      </c>
      <c r="J70" s="189">
        <v>0</v>
      </c>
      <c r="K70" s="190">
        <v>0</v>
      </c>
      <c r="L70" s="191">
        <v>0</v>
      </c>
      <c r="M70" s="261">
        <v>0</v>
      </c>
      <c r="N70" s="190">
        <v>0</v>
      </c>
      <c r="O70" s="252">
        <v>0</v>
      </c>
      <c r="P70" s="189">
        <v>0</v>
      </c>
      <c r="Q70" s="190">
        <v>0</v>
      </c>
      <c r="R70" s="191">
        <v>0</v>
      </c>
      <c r="S70" s="261">
        <v>0</v>
      </c>
      <c r="T70" s="190">
        <v>0</v>
      </c>
      <c r="U70" s="190">
        <v>0</v>
      </c>
      <c r="V70" s="47"/>
    </row>
    <row r="71" spans="1:27" x14ac:dyDescent="0.25">
      <c r="A71" s="214">
        <v>12</v>
      </c>
      <c r="B71" s="215" t="s">
        <v>79</v>
      </c>
      <c r="C71" s="276" t="s">
        <v>171</v>
      </c>
      <c r="D71" s="190">
        <v>0</v>
      </c>
      <c r="E71" s="190">
        <v>0</v>
      </c>
      <c r="F71" s="191">
        <v>0</v>
      </c>
      <c r="G71" s="261">
        <v>0</v>
      </c>
      <c r="H71" s="190">
        <v>0</v>
      </c>
      <c r="I71" s="252">
        <v>0</v>
      </c>
      <c r="J71" s="189">
        <v>0</v>
      </c>
      <c r="K71" s="190">
        <v>0</v>
      </c>
      <c r="L71" s="191">
        <v>0</v>
      </c>
      <c r="M71" s="261">
        <v>0</v>
      </c>
      <c r="N71" s="190">
        <v>0</v>
      </c>
      <c r="O71" s="252">
        <v>0</v>
      </c>
      <c r="P71" s="189">
        <v>0</v>
      </c>
      <c r="Q71" s="190">
        <v>0</v>
      </c>
      <c r="R71" s="191">
        <v>0</v>
      </c>
      <c r="S71" s="261">
        <v>0</v>
      </c>
      <c r="T71" s="190">
        <v>0</v>
      </c>
      <c r="U71" s="190">
        <v>0</v>
      </c>
      <c r="V71" s="47"/>
    </row>
    <row r="72" spans="1:27" ht="30" x14ac:dyDescent="0.25">
      <c r="A72" s="214">
        <v>13</v>
      </c>
      <c r="B72" s="215" t="s">
        <v>186</v>
      </c>
      <c r="C72" s="277" t="s">
        <v>173</v>
      </c>
      <c r="D72" s="190">
        <v>0</v>
      </c>
      <c r="E72" s="190">
        <v>0</v>
      </c>
      <c r="F72" s="191">
        <v>0</v>
      </c>
      <c r="G72" s="261">
        <v>0</v>
      </c>
      <c r="H72" s="190">
        <v>0</v>
      </c>
      <c r="I72" s="252">
        <v>0</v>
      </c>
      <c r="J72" s="189">
        <v>0</v>
      </c>
      <c r="K72" s="190">
        <v>0</v>
      </c>
      <c r="L72" s="191">
        <v>0</v>
      </c>
      <c r="M72" s="261">
        <v>0</v>
      </c>
      <c r="N72" s="190">
        <v>0</v>
      </c>
      <c r="O72" s="252">
        <v>0</v>
      </c>
      <c r="P72" s="189">
        <v>0</v>
      </c>
      <c r="Q72" s="190">
        <v>0</v>
      </c>
      <c r="R72" s="191">
        <v>0</v>
      </c>
      <c r="S72" s="261">
        <v>0</v>
      </c>
      <c r="T72" s="190">
        <v>0</v>
      </c>
      <c r="U72" s="190">
        <v>0</v>
      </c>
      <c r="V72" s="47"/>
    </row>
    <row r="73" spans="1:27" ht="29.25" x14ac:dyDescent="0.25">
      <c r="A73" s="218"/>
      <c r="B73" s="219" t="s">
        <v>108</v>
      </c>
      <c r="C73" s="279"/>
      <c r="D73" s="197">
        <f>SUM(D70,D71,D72)</f>
        <v>0</v>
      </c>
      <c r="E73" s="197">
        <f t="shared" ref="E73:F73" si="53">SUM(E70,E71,E72)</f>
        <v>0</v>
      </c>
      <c r="F73" s="198">
        <f t="shared" si="53"/>
        <v>0</v>
      </c>
      <c r="G73" s="199">
        <f>SUM(G70,G71,G72)</f>
        <v>0</v>
      </c>
      <c r="H73" s="197">
        <f t="shared" ref="H73:I73" si="54">SUM(H70,H71,H72)</f>
        <v>0</v>
      </c>
      <c r="I73" s="200">
        <f t="shared" si="54"/>
        <v>0</v>
      </c>
      <c r="J73" s="196">
        <f>SUM(J70,J71,J72)</f>
        <v>0</v>
      </c>
      <c r="K73" s="197">
        <f t="shared" ref="K73:L73" si="55">SUM(K70,K71,K72)</f>
        <v>0</v>
      </c>
      <c r="L73" s="198">
        <f t="shared" si="55"/>
        <v>0</v>
      </c>
      <c r="M73" s="199">
        <f>SUM(M70,M71,M72)</f>
        <v>0</v>
      </c>
      <c r="N73" s="197">
        <f t="shared" ref="N73:O73" si="56">SUM(N70,N71,N72)</f>
        <v>0</v>
      </c>
      <c r="O73" s="200">
        <f t="shared" si="56"/>
        <v>0</v>
      </c>
      <c r="P73" s="196">
        <f>SUM(P70,P71,P72)</f>
        <v>0</v>
      </c>
      <c r="Q73" s="197">
        <f t="shared" ref="Q73:R73" si="57">SUM(Q70,Q71,Q72)</f>
        <v>0</v>
      </c>
      <c r="R73" s="198">
        <f t="shared" si="57"/>
        <v>0</v>
      </c>
      <c r="S73" s="199">
        <f>SUM(S70,S71,S72)</f>
        <v>0</v>
      </c>
      <c r="T73" s="197">
        <f t="shared" ref="T73:U73" si="58">SUM(T70,T71,T72)</f>
        <v>0</v>
      </c>
      <c r="U73" s="197">
        <f t="shared" si="58"/>
        <v>0</v>
      </c>
      <c r="V73" s="47"/>
    </row>
    <row r="74" spans="1:27" ht="29.25" x14ac:dyDescent="0.25">
      <c r="A74" s="218"/>
      <c r="B74" s="219" t="s">
        <v>117</v>
      </c>
      <c r="C74" s="279"/>
      <c r="D74" s="197">
        <f>SUM(A374,D68,D62)</f>
        <v>861801</v>
      </c>
      <c r="E74" s="197">
        <f>SUM(B374,E68,E62)</f>
        <v>0</v>
      </c>
      <c r="F74" s="198">
        <f>SUM(C374,F68,F62)</f>
        <v>0</v>
      </c>
      <c r="G74" s="199">
        <f>SUM(D185,G68,G62)</f>
        <v>5111750</v>
      </c>
      <c r="H74" s="197">
        <f>SUM(E185,H68,H62)</f>
        <v>0</v>
      </c>
      <c r="I74" s="200">
        <f>SUM(F185,I68,I62)</f>
        <v>0</v>
      </c>
      <c r="J74" s="196">
        <f>SUM(G374,J68,J62)</f>
        <v>291072711.86464</v>
      </c>
      <c r="K74" s="197">
        <f>SUM(H374,K68,K62)</f>
        <v>201349</v>
      </c>
      <c r="L74" s="198">
        <f>SUM(I374,L68,L62)</f>
        <v>0</v>
      </c>
      <c r="M74" s="199">
        <f>SUM(G562,M68,M62)</f>
        <v>16508205.9</v>
      </c>
      <c r="N74" s="197">
        <f>SUM(H563,N68,N62)</f>
        <v>0</v>
      </c>
      <c r="O74" s="200">
        <f>SUM(I563,O68,O62)</f>
        <v>0</v>
      </c>
      <c r="P74" s="196">
        <f>SUM(J500,P68,P62)</f>
        <v>0</v>
      </c>
      <c r="Q74" s="197">
        <f>SUM(K500,Q68,Q62)</f>
        <v>3454560</v>
      </c>
      <c r="R74" s="198">
        <f>SUM(L500,R68,R62)</f>
        <v>0</v>
      </c>
      <c r="S74" s="199">
        <f>SUM(M478,S68,S62)</f>
        <v>564000</v>
      </c>
      <c r="T74" s="197">
        <f>SUM(N478,T68,T62)</f>
        <v>0</v>
      </c>
      <c r="U74" s="197">
        <f>SUM(O478,U68,U62)</f>
        <v>0</v>
      </c>
      <c r="V74" s="47"/>
    </row>
    <row r="75" spans="1:27" ht="15.75" thickBot="1" x14ac:dyDescent="0.3"/>
    <row r="76" spans="1:27" ht="20.25" customHeight="1" thickBot="1" x14ac:dyDescent="0.3">
      <c r="A76" s="223"/>
      <c r="B76" s="219"/>
      <c r="C76" s="279"/>
      <c r="D76" s="939" t="s">
        <v>87</v>
      </c>
      <c r="E76" s="928"/>
      <c r="F76" s="928"/>
      <c r="G76" s="928"/>
      <c r="H76" s="928"/>
      <c r="I76" s="928"/>
      <c r="J76" s="928"/>
      <c r="K76" s="928"/>
      <c r="L76" s="928"/>
      <c r="M76" s="928"/>
      <c r="N76" s="928"/>
      <c r="O76" s="928"/>
      <c r="P76" s="928"/>
      <c r="Q76" s="928"/>
      <c r="R76" s="928"/>
      <c r="S76" s="928"/>
      <c r="T76" s="928"/>
      <c r="U76" s="940"/>
      <c r="V76" s="273"/>
      <c r="W76" s="273"/>
      <c r="X76" s="273"/>
      <c r="Y76" s="273"/>
      <c r="Z76" s="273"/>
      <c r="AA76" s="273"/>
    </row>
    <row r="77" spans="1:27" ht="60" customHeight="1" x14ac:dyDescent="0.25">
      <c r="A77" s="223"/>
      <c r="B77" s="219"/>
      <c r="C77" s="274" t="s">
        <v>337</v>
      </c>
      <c r="D77" s="780" t="s">
        <v>270</v>
      </c>
      <c r="E77" s="780"/>
      <c r="F77" s="783"/>
      <c r="G77" s="782" t="s">
        <v>271</v>
      </c>
      <c r="H77" s="780"/>
      <c r="I77" s="783"/>
      <c r="J77" s="780" t="s">
        <v>272</v>
      </c>
      <c r="K77" s="780"/>
      <c r="L77" s="783"/>
      <c r="M77" s="782" t="s">
        <v>273</v>
      </c>
      <c r="N77" s="780"/>
      <c r="O77" s="783"/>
      <c r="P77" s="784" t="s">
        <v>274</v>
      </c>
      <c r="Q77" s="780"/>
      <c r="R77" s="781"/>
      <c r="S77" s="782" t="s">
        <v>275</v>
      </c>
      <c r="T77" s="780"/>
      <c r="U77" s="780"/>
      <c r="V77" s="47"/>
    </row>
    <row r="78" spans="1:27" ht="84" customHeight="1" x14ac:dyDescent="0.25">
      <c r="A78" s="223"/>
      <c r="B78" s="219"/>
      <c r="C78" s="275" t="s">
        <v>126</v>
      </c>
      <c r="D78" s="793" t="s">
        <v>354</v>
      </c>
      <c r="E78" s="774"/>
      <c r="F78" s="825"/>
      <c r="G78" s="775" t="s">
        <v>355</v>
      </c>
      <c r="H78" s="774"/>
      <c r="I78" s="825"/>
      <c r="J78" s="793" t="s">
        <v>377</v>
      </c>
      <c r="K78" s="774"/>
      <c r="L78" s="825"/>
      <c r="M78" s="775" t="s">
        <v>357</v>
      </c>
      <c r="N78" s="774"/>
      <c r="O78" s="825"/>
      <c r="P78" s="775" t="s">
        <v>378</v>
      </c>
      <c r="Q78" s="774"/>
      <c r="R78" s="825"/>
      <c r="S78" s="775" t="s">
        <v>358</v>
      </c>
      <c r="T78" s="774"/>
      <c r="U78" s="826"/>
      <c r="V78" s="47"/>
    </row>
    <row r="79" spans="1:27" ht="86.25" customHeight="1" x14ac:dyDescent="0.25">
      <c r="A79" s="211" t="s">
        <v>42</v>
      </c>
      <c r="B79" s="212" t="s">
        <v>126</v>
      </c>
      <c r="C79" s="282" t="s">
        <v>144</v>
      </c>
      <c r="D79" s="320" t="s">
        <v>161</v>
      </c>
      <c r="E79" s="320" t="s">
        <v>162</v>
      </c>
      <c r="F79" s="323" t="s">
        <v>163</v>
      </c>
      <c r="G79" s="322" t="s">
        <v>161</v>
      </c>
      <c r="H79" s="320" t="s">
        <v>162</v>
      </c>
      <c r="I79" s="323" t="s">
        <v>163</v>
      </c>
      <c r="J79" s="320" t="s">
        <v>161</v>
      </c>
      <c r="K79" s="320" t="s">
        <v>162</v>
      </c>
      <c r="L79" s="323" t="s">
        <v>163</v>
      </c>
      <c r="M79" s="316" t="s">
        <v>161</v>
      </c>
      <c r="N79" s="317" t="s">
        <v>162</v>
      </c>
      <c r="O79" s="318" t="s">
        <v>163</v>
      </c>
      <c r="P79" s="319" t="s">
        <v>161</v>
      </c>
      <c r="Q79" s="320" t="s">
        <v>162</v>
      </c>
      <c r="R79" s="321" t="s">
        <v>163</v>
      </c>
      <c r="S79" s="322" t="s">
        <v>161</v>
      </c>
      <c r="T79" s="320" t="s">
        <v>162</v>
      </c>
      <c r="U79" s="320" t="s">
        <v>163</v>
      </c>
      <c r="V79" s="47"/>
    </row>
    <row r="80" spans="1:27" ht="30" x14ac:dyDescent="0.25">
      <c r="A80" s="214" t="s">
        <v>56</v>
      </c>
      <c r="B80" s="215" t="s">
        <v>58</v>
      </c>
      <c r="C80" s="280"/>
      <c r="D80" s="901"/>
      <c r="E80" s="901"/>
      <c r="F80" s="904"/>
      <c r="G80" s="903"/>
      <c r="H80" s="901"/>
      <c r="I80" s="904"/>
      <c r="J80" s="284"/>
      <c r="K80" s="284"/>
      <c r="L80" s="288"/>
      <c r="M80" s="903"/>
      <c r="N80" s="901"/>
      <c r="O80" s="904"/>
      <c r="P80" s="914"/>
      <c r="Q80" s="901"/>
      <c r="R80" s="902"/>
      <c r="S80" s="903"/>
      <c r="T80" s="901"/>
      <c r="U80" s="901"/>
      <c r="V80" s="47"/>
    </row>
    <row r="81" spans="1:22" x14ac:dyDescent="0.25">
      <c r="A81" s="214">
        <v>1</v>
      </c>
      <c r="B81" s="215" t="s">
        <v>2</v>
      </c>
      <c r="C81" s="276" t="s">
        <v>174</v>
      </c>
      <c r="D81" s="190">
        <v>9758497</v>
      </c>
      <c r="E81" s="190">
        <v>0</v>
      </c>
      <c r="F81" s="191">
        <v>0</v>
      </c>
      <c r="G81" s="189">
        <v>0</v>
      </c>
      <c r="H81" s="190">
        <v>0</v>
      </c>
      <c r="I81" s="191">
        <v>0</v>
      </c>
      <c r="J81" s="190">
        <v>0</v>
      </c>
      <c r="K81" s="190">
        <v>0</v>
      </c>
      <c r="L81" s="191">
        <v>0</v>
      </c>
      <c r="M81" s="189"/>
      <c r="N81" s="190"/>
      <c r="O81" s="191"/>
      <c r="P81" s="261">
        <v>0</v>
      </c>
      <c r="Q81" s="190">
        <v>0</v>
      </c>
      <c r="R81" s="252">
        <v>0</v>
      </c>
      <c r="S81" s="189">
        <v>0</v>
      </c>
      <c r="T81" s="190">
        <v>0</v>
      </c>
      <c r="U81" s="190">
        <v>0</v>
      </c>
      <c r="V81" s="47"/>
    </row>
    <row r="82" spans="1:22" ht="30" x14ac:dyDescent="0.25">
      <c r="A82" s="214">
        <v>2</v>
      </c>
      <c r="B82" s="215" t="s">
        <v>60</v>
      </c>
      <c r="C82" s="276" t="s">
        <v>175</v>
      </c>
      <c r="D82" s="190">
        <v>1901269.28</v>
      </c>
      <c r="E82" s="190">
        <v>0</v>
      </c>
      <c r="F82" s="191">
        <v>0</v>
      </c>
      <c r="G82" s="189">
        <v>0</v>
      </c>
      <c r="H82" s="190">
        <v>0</v>
      </c>
      <c r="I82" s="191">
        <v>0</v>
      </c>
      <c r="J82" s="190">
        <v>0</v>
      </c>
      <c r="K82" s="190">
        <v>0</v>
      </c>
      <c r="L82" s="191">
        <v>0</v>
      </c>
      <c r="M82" s="189"/>
      <c r="N82" s="190"/>
      <c r="O82" s="191"/>
      <c r="P82" s="261">
        <v>0</v>
      </c>
      <c r="Q82" s="190">
        <v>0</v>
      </c>
      <c r="R82" s="252">
        <v>0</v>
      </c>
      <c r="S82" s="189">
        <v>0</v>
      </c>
      <c r="T82" s="190">
        <v>0</v>
      </c>
      <c r="U82" s="190">
        <v>0</v>
      </c>
      <c r="V82" s="47"/>
    </row>
    <row r="83" spans="1:22" x14ac:dyDescent="0.25">
      <c r="A83" s="214">
        <v>3</v>
      </c>
      <c r="B83" s="215" t="s">
        <v>3</v>
      </c>
      <c r="C83" s="276" t="s">
        <v>177</v>
      </c>
      <c r="D83" s="190">
        <v>1219150</v>
      </c>
      <c r="E83" s="190">
        <v>0</v>
      </c>
      <c r="F83" s="191">
        <v>0</v>
      </c>
      <c r="G83" s="189">
        <v>750000</v>
      </c>
      <c r="H83" s="190">
        <v>0</v>
      </c>
      <c r="I83" s="191">
        <v>0</v>
      </c>
      <c r="J83" s="190">
        <v>0</v>
      </c>
      <c r="K83" s="190">
        <v>0</v>
      </c>
      <c r="L83" s="191">
        <v>0</v>
      </c>
      <c r="M83" s="189"/>
      <c r="N83" s="190"/>
      <c r="O83" s="191"/>
      <c r="P83" s="261">
        <v>0</v>
      </c>
      <c r="Q83" s="190">
        <v>0</v>
      </c>
      <c r="R83" s="252">
        <v>0</v>
      </c>
      <c r="S83" s="189">
        <v>0</v>
      </c>
      <c r="T83" s="190">
        <v>9705</v>
      </c>
      <c r="U83" s="190">
        <v>0</v>
      </c>
      <c r="V83" s="47"/>
    </row>
    <row r="84" spans="1:22" x14ac:dyDescent="0.25">
      <c r="A84" s="214">
        <v>4</v>
      </c>
      <c r="B84" s="215" t="s">
        <v>54</v>
      </c>
      <c r="C84" s="276" t="s">
        <v>178</v>
      </c>
      <c r="D84" s="190">
        <v>0</v>
      </c>
      <c r="E84" s="190">
        <v>0</v>
      </c>
      <c r="F84" s="191">
        <v>0</v>
      </c>
      <c r="G84" s="189">
        <v>0</v>
      </c>
      <c r="H84" s="190">
        <v>0</v>
      </c>
      <c r="I84" s="191">
        <v>0</v>
      </c>
      <c r="J84" s="190">
        <v>0</v>
      </c>
      <c r="K84" s="190">
        <v>0</v>
      </c>
      <c r="L84" s="191">
        <v>0</v>
      </c>
      <c r="M84" s="189"/>
      <c r="N84" s="190"/>
      <c r="O84" s="191"/>
      <c r="P84" s="261">
        <v>0</v>
      </c>
      <c r="Q84" s="190">
        <v>0</v>
      </c>
      <c r="R84" s="252">
        <v>0</v>
      </c>
      <c r="S84" s="189">
        <v>0</v>
      </c>
      <c r="T84" s="190">
        <v>0</v>
      </c>
      <c r="U84" s="190">
        <v>0</v>
      </c>
      <c r="V84" s="47"/>
    </row>
    <row r="85" spans="1:22" x14ac:dyDescent="0.25">
      <c r="A85" s="214">
        <v>5</v>
      </c>
      <c r="B85" s="215" t="s">
        <v>61</v>
      </c>
      <c r="C85" s="276" t="s">
        <v>179</v>
      </c>
      <c r="D85" s="190">
        <v>0</v>
      </c>
      <c r="E85" s="190">
        <v>0</v>
      </c>
      <c r="F85" s="191">
        <v>0</v>
      </c>
      <c r="G85" s="189">
        <v>0</v>
      </c>
      <c r="H85" s="190">
        <v>0</v>
      </c>
      <c r="I85" s="191">
        <v>0</v>
      </c>
      <c r="J85" s="190">
        <v>8479000</v>
      </c>
      <c r="K85" s="190">
        <v>0</v>
      </c>
      <c r="L85" s="191">
        <v>0</v>
      </c>
      <c r="M85" s="189"/>
      <c r="N85" s="190"/>
      <c r="O85" s="191"/>
      <c r="P85" s="261">
        <v>0</v>
      </c>
      <c r="Q85" s="190">
        <v>0</v>
      </c>
      <c r="R85" s="252">
        <v>0</v>
      </c>
      <c r="S85" s="189">
        <v>0</v>
      </c>
      <c r="T85" s="190">
        <v>0</v>
      </c>
      <c r="U85" s="190">
        <v>0</v>
      </c>
      <c r="V85" s="47"/>
    </row>
    <row r="86" spans="1:22" x14ac:dyDescent="0.25">
      <c r="A86" s="214">
        <v>6</v>
      </c>
      <c r="B86" s="215" t="s">
        <v>112</v>
      </c>
      <c r="C86" s="277" t="s">
        <v>180</v>
      </c>
      <c r="D86" s="190">
        <v>0</v>
      </c>
      <c r="E86" s="190">
        <v>0</v>
      </c>
      <c r="F86" s="191">
        <v>0</v>
      </c>
      <c r="G86" s="189">
        <v>0</v>
      </c>
      <c r="H86" s="190">
        <v>0</v>
      </c>
      <c r="I86" s="191">
        <v>0</v>
      </c>
      <c r="J86" s="190">
        <v>0</v>
      </c>
      <c r="K86" s="190">
        <v>0</v>
      </c>
      <c r="L86" s="191">
        <v>0</v>
      </c>
      <c r="M86" s="189"/>
      <c r="N86" s="190"/>
      <c r="O86" s="191"/>
      <c r="P86" s="261">
        <v>0</v>
      </c>
      <c r="Q86" s="190">
        <v>0</v>
      </c>
      <c r="R86" s="252">
        <v>0</v>
      </c>
      <c r="S86" s="189">
        <v>0</v>
      </c>
      <c r="T86" s="190">
        <v>0</v>
      </c>
      <c r="U86" s="190">
        <v>0</v>
      </c>
      <c r="V86" s="47"/>
    </row>
    <row r="87" spans="1:22" x14ac:dyDescent="0.25">
      <c r="A87" s="218"/>
      <c r="B87" s="219" t="s">
        <v>62</v>
      </c>
      <c r="C87" s="278"/>
      <c r="D87" s="197">
        <f>SUM(D81:D85)</f>
        <v>12878916.279999999</v>
      </c>
      <c r="E87" s="197">
        <f t="shared" ref="E87:F87" si="59">SUM(E81:E85)</f>
        <v>0</v>
      </c>
      <c r="F87" s="198">
        <f t="shared" si="59"/>
        <v>0</v>
      </c>
      <c r="G87" s="196">
        <f>SUM(G81:G85)</f>
        <v>750000</v>
      </c>
      <c r="H87" s="197">
        <f t="shared" ref="H87:I87" si="60">SUM(H81:H85)</f>
        <v>0</v>
      </c>
      <c r="I87" s="198">
        <f t="shared" si="60"/>
        <v>0</v>
      </c>
      <c r="J87" s="197">
        <f>SUM(J81:J85)</f>
        <v>8479000</v>
      </c>
      <c r="K87" s="197">
        <f t="shared" ref="K87:L87" si="61">SUM(K81:K85)</f>
        <v>0</v>
      </c>
      <c r="L87" s="198">
        <f t="shared" si="61"/>
        <v>0</v>
      </c>
      <c r="M87" s="196"/>
      <c r="N87" s="197"/>
      <c r="O87" s="198"/>
      <c r="P87" s="199">
        <f>SUM(P81:P85)</f>
        <v>0</v>
      </c>
      <c r="Q87" s="197">
        <f t="shared" ref="Q87:R87" si="62">SUM(Q81:Q85)</f>
        <v>0</v>
      </c>
      <c r="R87" s="200">
        <f t="shared" si="62"/>
        <v>0</v>
      </c>
      <c r="S87" s="196">
        <f>SUM(S81:S85)</f>
        <v>0</v>
      </c>
      <c r="T87" s="197">
        <f t="shared" ref="T87:U87" si="63">SUM(T81:T85)</f>
        <v>9705</v>
      </c>
      <c r="U87" s="197">
        <f t="shared" si="63"/>
        <v>0</v>
      </c>
      <c r="V87" s="47"/>
    </row>
    <row r="88" spans="1:22" ht="30" x14ac:dyDescent="0.25">
      <c r="A88" s="214" t="s">
        <v>85</v>
      </c>
      <c r="B88" s="215" t="s">
        <v>65</v>
      </c>
      <c r="C88" s="276"/>
      <c r="D88" s="748"/>
      <c r="E88" s="748"/>
      <c r="F88" s="751"/>
      <c r="G88" s="747"/>
      <c r="H88" s="748"/>
      <c r="I88" s="751"/>
      <c r="J88" s="748"/>
      <c r="K88" s="748"/>
      <c r="L88" s="751"/>
      <c r="M88" s="747"/>
      <c r="N88" s="748"/>
      <c r="O88" s="751"/>
      <c r="P88" s="752"/>
      <c r="Q88" s="748"/>
      <c r="R88" s="749"/>
      <c r="S88" s="747"/>
      <c r="T88" s="748"/>
      <c r="U88" s="748"/>
      <c r="V88" s="47"/>
    </row>
    <row r="89" spans="1:22" x14ac:dyDescent="0.25">
      <c r="A89" s="214">
        <v>7</v>
      </c>
      <c r="B89" s="215" t="s">
        <v>67</v>
      </c>
      <c r="C89" s="276" t="s">
        <v>181</v>
      </c>
      <c r="D89" s="190">
        <v>3150000</v>
      </c>
      <c r="E89" s="190">
        <v>0</v>
      </c>
      <c r="F89" s="191">
        <v>0</v>
      </c>
      <c r="G89" s="189">
        <v>0</v>
      </c>
      <c r="H89" s="190">
        <v>0</v>
      </c>
      <c r="I89" s="191">
        <v>0</v>
      </c>
      <c r="J89" s="190">
        <v>0</v>
      </c>
      <c r="K89" s="190">
        <v>0</v>
      </c>
      <c r="L89" s="191">
        <v>0</v>
      </c>
      <c r="M89" s="189"/>
      <c r="N89" s="190"/>
      <c r="O89" s="191"/>
      <c r="P89" s="261">
        <v>0</v>
      </c>
      <c r="Q89" s="190">
        <v>5000000</v>
      </c>
      <c r="R89" s="252">
        <v>0</v>
      </c>
      <c r="S89" s="189">
        <v>0</v>
      </c>
      <c r="T89" s="190">
        <v>0</v>
      </c>
      <c r="U89" s="190">
        <v>0</v>
      </c>
      <c r="V89" s="47"/>
    </row>
    <row r="90" spans="1:22" x14ac:dyDescent="0.25">
      <c r="A90" s="214">
        <v>8</v>
      </c>
      <c r="B90" s="215" t="s">
        <v>68</v>
      </c>
      <c r="C90" s="276" t="s">
        <v>182</v>
      </c>
      <c r="D90" s="190">
        <v>27950000</v>
      </c>
      <c r="E90" s="190">
        <v>0</v>
      </c>
      <c r="F90" s="191">
        <v>0</v>
      </c>
      <c r="G90" s="189">
        <v>0</v>
      </c>
      <c r="H90" s="190">
        <v>0</v>
      </c>
      <c r="I90" s="191">
        <v>0</v>
      </c>
      <c r="J90" s="190">
        <v>0</v>
      </c>
      <c r="K90" s="190">
        <v>0</v>
      </c>
      <c r="L90" s="191">
        <v>0</v>
      </c>
      <c r="M90" s="189"/>
      <c r="N90" s="190"/>
      <c r="O90" s="191"/>
      <c r="P90" s="261">
        <v>0</v>
      </c>
      <c r="Q90" s="190">
        <v>0</v>
      </c>
      <c r="R90" s="252">
        <v>0</v>
      </c>
      <c r="S90" s="189">
        <v>0</v>
      </c>
      <c r="T90" s="190">
        <v>0</v>
      </c>
      <c r="U90" s="190">
        <v>0</v>
      </c>
      <c r="V90" s="47"/>
    </row>
    <row r="91" spans="1:22" x14ac:dyDescent="0.25">
      <c r="A91" s="214">
        <v>9</v>
      </c>
      <c r="B91" s="215" t="s">
        <v>69</v>
      </c>
      <c r="C91" s="276" t="s">
        <v>183</v>
      </c>
      <c r="D91" s="190">
        <v>0</v>
      </c>
      <c r="E91" s="190">
        <v>0</v>
      </c>
      <c r="F91" s="191">
        <v>0</v>
      </c>
      <c r="G91" s="189">
        <v>0</v>
      </c>
      <c r="H91" s="190">
        <v>0</v>
      </c>
      <c r="I91" s="191">
        <v>0</v>
      </c>
      <c r="J91" s="190">
        <v>0</v>
      </c>
      <c r="K91" s="190">
        <v>0</v>
      </c>
      <c r="L91" s="191">
        <v>0</v>
      </c>
      <c r="M91" s="189"/>
      <c r="N91" s="190"/>
      <c r="O91" s="191"/>
      <c r="P91" s="261">
        <v>0</v>
      </c>
      <c r="Q91" s="190">
        <v>0</v>
      </c>
      <c r="R91" s="252">
        <v>0</v>
      </c>
      <c r="S91" s="189">
        <v>0</v>
      </c>
      <c r="T91" s="190">
        <v>0</v>
      </c>
      <c r="U91" s="190">
        <v>0</v>
      </c>
      <c r="V91" s="47"/>
    </row>
    <row r="92" spans="1:22" x14ac:dyDescent="0.25">
      <c r="A92" s="214">
        <v>10</v>
      </c>
      <c r="B92" s="215" t="s">
        <v>16</v>
      </c>
      <c r="C92" s="276" t="s">
        <v>180</v>
      </c>
      <c r="D92" s="190">
        <v>0</v>
      </c>
      <c r="E92" s="190">
        <v>0</v>
      </c>
      <c r="F92" s="191">
        <v>0</v>
      </c>
      <c r="G92" s="189">
        <v>0</v>
      </c>
      <c r="H92" s="190">
        <v>0</v>
      </c>
      <c r="I92" s="191">
        <v>0</v>
      </c>
      <c r="J92" s="190">
        <v>0</v>
      </c>
      <c r="K92" s="190">
        <v>0</v>
      </c>
      <c r="L92" s="191">
        <v>0</v>
      </c>
      <c r="M92" s="189"/>
      <c r="N92" s="190"/>
      <c r="O92" s="191"/>
      <c r="P92" s="261">
        <v>0</v>
      </c>
      <c r="Q92" s="190">
        <v>0</v>
      </c>
      <c r="R92" s="252">
        <v>0</v>
      </c>
      <c r="S92" s="189">
        <v>0</v>
      </c>
      <c r="T92" s="190">
        <v>0</v>
      </c>
      <c r="U92" s="190">
        <v>0</v>
      </c>
      <c r="V92" s="47"/>
    </row>
    <row r="93" spans="1:22" ht="29.25" x14ac:dyDescent="0.25">
      <c r="A93" s="218"/>
      <c r="B93" s="219" t="s">
        <v>70</v>
      </c>
      <c r="C93" s="278"/>
      <c r="D93" s="197">
        <f>SUM(D89,D90,D91,D92)</f>
        <v>31100000</v>
      </c>
      <c r="E93" s="197">
        <f t="shared" ref="E93:F93" si="64">SUM(E89,E90,E91,E92)</f>
        <v>0</v>
      </c>
      <c r="F93" s="198">
        <f t="shared" si="64"/>
        <v>0</v>
      </c>
      <c r="G93" s="196">
        <f>SUM(G89,G90,G91,G92)</f>
        <v>0</v>
      </c>
      <c r="H93" s="197">
        <f t="shared" ref="H93:I93" si="65">SUM(H89,H90,H91,H92)</f>
        <v>0</v>
      </c>
      <c r="I93" s="198">
        <f t="shared" si="65"/>
        <v>0</v>
      </c>
      <c r="J93" s="197">
        <f>SUM(J89,J90,J91,J92)</f>
        <v>0</v>
      </c>
      <c r="K93" s="197">
        <f t="shared" ref="K93:L93" si="66">SUM(K89,K90,K91,K92)</f>
        <v>0</v>
      </c>
      <c r="L93" s="198">
        <f t="shared" si="66"/>
        <v>0</v>
      </c>
      <c r="M93" s="196"/>
      <c r="N93" s="197"/>
      <c r="O93" s="198"/>
      <c r="P93" s="199">
        <f>SUM(P89,P90,P91,P92)</f>
        <v>0</v>
      </c>
      <c r="Q93" s="197">
        <f t="shared" ref="Q93:R93" si="67">SUM(Q89,Q90,Q91,Q92)</f>
        <v>5000000</v>
      </c>
      <c r="R93" s="200">
        <f t="shared" si="67"/>
        <v>0</v>
      </c>
      <c r="S93" s="196">
        <f>SUM(S89,S90,S91,S92)</f>
        <v>0</v>
      </c>
      <c r="T93" s="197">
        <f t="shared" ref="T93:U93" si="68">SUM(T89,T90,T91,T92)</f>
        <v>0</v>
      </c>
      <c r="U93" s="197">
        <f t="shared" si="68"/>
        <v>0</v>
      </c>
      <c r="V93" s="47"/>
    </row>
    <row r="94" spans="1:22" ht="30" x14ac:dyDescent="0.25">
      <c r="A94" s="214" t="s">
        <v>86</v>
      </c>
      <c r="B94" s="215" t="s">
        <v>91</v>
      </c>
      <c r="C94" s="280"/>
      <c r="D94" s="748"/>
      <c r="E94" s="748"/>
      <c r="F94" s="751"/>
      <c r="G94" s="747"/>
      <c r="H94" s="748"/>
      <c r="I94" s="751"/>
      <c r="J94" s="748"/>
      <c r="K94" s="748"/>
      <c r="L94" s="751"/>
      <c r="M94" s="747"/>
      <c r="N94" s="748"/>
      <c r="O94" s="751"/>
      <c r="P94" s="752"/>
      <c r="Q94" s="748"/>
      <c r="R94" s="749"/>
      <c r="S94" s="747"/>
      <c r="T94" s="748"/>
      <c r="U94" s="748"/>
      <c r="V94" s="47"/>
    </row>
    <row r="95" spans="1:22" ht="30" x14ac:dyDescent="0.25">
      <c r="A95" s="214">
        <v>11</v>
      </c>
      <c r="B95" s="215" t="s">
        <v>193</v>
      </c>
      <c r="C95" s="276" t="s">
        <v>170</v>
      </c>
      <c r="D95" s="190">
        <v>0</v>
      </c>
      <c r="E95" s="190">
        <v>0</v>
      </c>
      <c r="F95" s="191">
        <v>0</v>
      </c>
      <c r="G95" s="189">
        <v>0</v>
      </c>
      <c r="H95" s="190">
        <v>0</v>
      </c>
      <c r="I95" s="191">
        <v>0</v>
      </c>
      <c r="J95" s="190">
        <v>0</v>
      </c>
      <c r="K95" s="190">
        <v>0</v>
      </c>
      <c r="L95" s="191">
        <v>0</v>
      </c>
      <c r="M95" s="189"/>
      <c r="N95" s="190"/>
      <c r="O95" s="191"/>
      <c r="P95" s="261">
        <v>0</v>
      </c>
      <c r="Q95" s="190">
        <v>0</v>
      </c>
      <c r="R95" s="252">
        <v>0</v>
      </c>
      <c r="S95" s="189">
        <v>0</v>
      </c>
      <c r="T95" s="190">
        <v>0</v>
      </c>
      <c r="U95" s="190">
        <v>0</v>
      </c>
      <c r="V95" s="47"/>
    </row>
    <row r="96" spans="1:22" x14ac:dyDescent="0.25">
      <c r="A96" s="214">
        <v>12</v>
      </c>
      <c r="B96" s="215" t="s">
        <v>79</v>
      </c>
      <c r="C96" s="276" t="s">
        <v>171</v>
      </c>
      <c r="D96" s="190">
        <v>0</v>
      </c>
      <c r="E96" s="190">
        <v>0</v>
      </c>
      <c r="F96" s="191">
        <v>0</v>
      </c>
      <c r="G96" s="189">
        <v>0</v>
      </c>
      <c r="H96" s="190">
        <v>0</v>
      </c>
      <c r="I96" s="191">
        <v>0</v>
      </c>
      <c r="J96" s="190">
        <v>0</v>
      </c>
      <c r="K96" s="190">
        <v>0</v>
      </c>
      <c r="L96" s="191">
        <v>0</v>
      </c>
      <c r="M96" s="189"/>
      <c r="N96" s="190"/>
      <c r="O96" s="191"/>
      <c r="P96" s="261">
        <v>0</v>
      </c>
      <c r="Q96" s="190">
        <v>0</v>
      </c>
      <c r="R96" s="252">
        <v>0</v>
      </c>
      <c r="S96" s="189">
        <v>0</v>
      </c>
      <c r="T96" s="190">
        <v>0</v>
      </c>
      <c r="U96" s="190">
        <v>0</v>
      </c>
      <c r="V96" s="47"/>
    </row>
    <row r="97" spans="1:61" ht="30" x14ac:dyDescent="0.25">
      <c r="A97" s="214">
        <v>13</v>
      </c>
      <c r="B97" s="215" t="s">
        <v>186</v>
      </c>
      <c r="C97" s="277" t="s">
        <v>173</v>
      </c>
      <c r="D97" s="190">
        <v>0</v>
      </c>
      <c r="E97" s="190">
        <v>0</v>
      </c>
      <c r="F97" s="191">
        <v>0</v>
      </c>
      <c r="G97" s="189">
        <v>0</v>
      </c>
      <c r="H97" s="190">
        <v>0</v>
      </c>
      <c r="I97" s="191">
        <v>0</v>
      </c>
      <c r="J97" s="190">
        <v>0</v>
      </c>
      <c r="K97" s="190">
        <v>0</v>
      </c>
      <c r="L97" s="191">
        <v>0</v>
      </c>
      <c r="M97" s="189"/>
      <c r="N97" s="190"/>
      <c r="O97" s="191"/>
      <c r="P97" s="261">
        <v>0</v>
      </c>
      <c r="Q97" s="190">
        <v>0</v>
      </c>
      <c r="R97" s="252">
        <v>0</v>
      </c>
      <c r="S97" s="189">
        <v>0</v>
      </c>
      <c r="T97" s="190">
        <v>0</v>
      </c>
      <c r="U97" s="190">
        <v>0</v>
      </c>
      <c r="V97" s="47"/>
    </row>
    <row r="98" spans="1:61" ht="29.25" x14ac:dyDescent="0.25">
      <c r="A98" s="218"/>
      <c r="B98" s="219" t="s">
        <v>108</v>
      </c>
      <c r="C98" s="279"/>
      <c r="D98" s="197">
        <f>SUM(D95,D96,D97)</f>
        <v>0</v>
      </c>
      <c r="E98" s="197">
        <f t="shared" ref="E98:F98" si="69">SUM(E95,E96,E97)</f>
        <v>0</v>
      </c>
      <c r="F98" s="198">
        <f t="shared" si="69"/>
        <v>0</v>
      </c>
      <c r="G98" s="196">
        <f>SUM(G95,G96,G97)</f>
        <v>0</v>
      </c>
      <c r="H98" s="197">
        <f t="shared" ref="H98:I98" si="70">SUM(H95,H96,H97)</f>
        <v>0</v>
      </c>
      <c r="I98" s="198">
        <f t="shared" si="70"/>
        <v>0</v>
      </c>
      <c r="J98" s="197">
        <f>SUM(J95,J96,J97)</f>
        <v>0</v>
      </c>
      <c r="K98" s="197">
        <f t="shared" ref="K98:L98" si="71">SUM(K95,K96,K97)</f>
        <v>0</v>
      </c>
      <c r="L98" s="198">
        <f t="shared" si="71"/>
        <v>0</v>
      </c>
      <c r="M98" s="196"/>
      <c r="N98" s="197"/>
      <c r="O98" s="198"/>
      <c r="P98" s="199">
        <f>SUM(P95,P96,P97)</f>
        <v>0</v>
      </c>
      <c r="Q98" s="197">
        <f t="shared" ref="Q98:R98" si="72">SUM(Q95,Q96,Q97)</f>
        <v>0</v>
      </c>
      <c r="R98" s="200">
        <f t="shared" si="72"/>
        <v>0</v>
      </c>
      <c r="S98" s="196">
        <f>SUM(S95,S96,S97)</f>
        <v>0</v>
      </c>
      <c r="T98" s="197">
        <f t="shared" ref="T98:U98" si="73">SUM(T95,T96,T97)</f>
        <v>0</v>
      </c>
      <c r="U98" s="197">
        <f t="shared" si="73"/>
        <v>0</v>
      </c>
      <c r="V98" s="47"/>
    </row>
    <row r="99" spans="1:61" ht="30" thickBot="1" x14ac:dyDescent="0.3">
      <c r="A99" s="218"/>
      <c r="B99" s="219" t="s">
        <v>117</v>
      </c>
      <c r="C99" s="279"/>
      <c r="D99" s="197">
        <f>SUM(P458,D93,D87)</f>
        <v>43978916.280000001</v>
      </c>
      <c r="E99" s="197">
        <f>SUM(Q458,E93,E87)</f>
        <v>0</v>
      </c>
      <c r="F99" s="198">
        <f>SUM(R458,F93,F87)</f>
        <v>0</v>
      </c>
      <c r="G99" s="196">
        <f>SUM(S489,G93,G87)</f>
        <v>750000</v>
      </c>
      <c r="H99" s="197">
        <f>SUM(T489,H93,H87)</f>
        <v>0</v>
      </c>
      <c r="I99" s="198">
        <f>SUM(U489,I93,I87)</f>
        <v>0</v>
      </c>
      <c r="J99" s="196">
        <f>SUM(G399,J93,J87)</f>
        <v>8479000</v>
      </c>
      <c r="K99" s="197">
        <f>SUM(H399,K93,K87)</f>
        <v>0</v>
      </c>
      <c r="L99" s="198">
        <f>SUM(I399,L93,L87)</f>
        <v>0</v>
      </c>
      <c r="M99" s="196"/>
      <c r="N99" s="197"/>
      <c r="O99" s="198"/>
      <c r="P99" s="196">
        <f t="shared" ref="P99:U99" si="74">SUM(M399,P93,P87)</f>
        <v>0</v>
      </c>
      <c r="Q99" s="197">
        <f t="shared" si="74"/>
        <v>5000000</v>
      </c>
      <c r="R99" s="198">
        <f t="shared" si="74"/>
        <v>0</v>
      </c>
      <c r="S99" s="196">
        <f t="shared" si="74"/>
        <v>0</v>
      </c>
      <c r="T99" s="197">
        <f t="shared" si="74"/>
        <v>9705</v>
      </c>
      <c r="U99" s="205">
        <f t="shared" si="74"/>
        <v>0</v>
      </c>
      <c r="V99" s="47"/>
    </row>
    <row r="100" spans="1:61" ht="15.75" thickBot="1" x14ac:dyDescent="0.3">
      <c r="A100" s="223"/>
      <c r="B100" s="219"/>
      <c r="C100" s="279"/>
      <c r="D100" s="939" t="s">
        <v>87</v>
      </c>
      <c r="E100" s="928"/>
      <c r="F100" s="928"/>
      <c r="G100" s="928"/>
      <c r="H100" s="928"/>
      <c r="I100" s="928"/>
      <c r="J100" s="928"/>
      <c r="K100" s="928"/>
      <c r="L100" s="928"/>
      <c r="M100" s="928"/>
      <c r="N100" s="928"/>
      <c r="O100" s="928"/>
      <c r="P100" s="928"/>
      <c r="Q100" s="928"/>
      <c r="R100" s="928"/>
      <c r="S100" s="928"/>
      <c r="T100" s="928"/>
      <c r="U100" s="940"/>
      <c r="V100" s="341"/>
      <c r="W100" s="341"/>
      <c r="X100" s="341"/>
      <c r="Y100" s="341"/>
      <c r="Z100" s="341"/>
      <c r="AA100" s="341"/>
      <c r="AB100" s="341"/>
      <c r="AC100" s="341"/>
      <c r="AD100" s="341"/>
      <c r="AE100" s="341"/>
      <c r="AF100" s="341"/>
      <c r="AG100" s="341"/>
      <c r="AH100" s="341"/>
      <c r="AI100" s="341"/>
      <c r="AJ100" s="341"/>
      <c r="AK100" s="341"/>
      <c r="AL100" s="341"/>
      <c r="AM100" s="341"/>
      <c r="AN100" s="341"/>
      <c r="AO100" s="341"/>
      <c r="AP100" s="341"/>
      <c r="AQ100" s="341"/>
    </row>
    <row r="101" spans="1:61" ht="60" customHeight="1" x14ac:dyDescent="0.25">
      <c r="A101" s="223"/>
      <c r="B101" s="219"/>
      <c r="C101" s="274" t="s">
        <v>337</v>
      </c>
      <c r="D101" s="827" t="s">
        <v>276</v>
      </c>
      <c r="E101" s="827"/>
      <c r="F101" s="828"/>
      <c r="G101" s="830" t="s">
        <v>277</v>
      </c>
      <c r="H101" s="827"/>
      <c r="I101" s="831"/>
      <c r="J101" s="829" t="s">
        <v>278</v>
      </c>
      <c r="K101" s="827"/>
      <c r="L101" s="828"/>
      <c r="M101" s="830" t="s">
        <v>279</v>
      </c>
      <c r="N101" s="827"/>
      <c r="O101" s="831"/>
      <c r="P101" s="830" t="s">
        <v>316</v>
      </c>
      <c r="Q101" s="827"/>
      <c r="R101" s="831"/>
      <c r="S101" s="830" t="s">
        <v>283</v>
      </c>
      <c r="T101" s="827"/>
      <c r="U101" s="827"/>
      <c r="V101" s="341"/>
      <c r="W101" s="341"/>
      <c r="X101" s="341"/>
      <c r="Y101" s="341"/>
      <c r="Z101" s="341"/>
      <c r="AA101" s="341"/>
      <c r="AB101" s="341"/>
      <c r="AC101" s="341"/>
      <c r="AD101" s="341"/>
      <c r="AE101" s="341"/>
      <c r="AF101" s="341"/>
      <c r="AG101" s="341"/>
      <c r="AH101" s="341"/>
      <c r="AI101" s="341"/>
      <c r="AJ101" s="341"/>
      <c r="AK101" s="341"/>
      <c r="AL101" s="341"/>
      <c r="AM101" s="341"/>
      <c r="AN101" s="341"/>
      <c r="AO101" s="341"/>
      <c r="AP101" s="341"/>
      <c r="AQ101" s="341"/>
      <c r="AR101" s="341"/>
      <c r="AS101" s="341"/>
      <c r="AT101" s="341"/>
      <c r="AU101" s="341"/>
      <c r="AV101" s="341"/>
      <c r="AW101" s="341"/>
      <c r="AX101" s="341"/>
      <c r="AY101" s="341"/>
      <c r="AZ101" s="341"/>
      <c r="BA101" s="341"/>
      <c r="BB101" s="341"/>
      <c r="BC101" s="341"/>
      <c r="BD101" s="341"/>
      <c r="BE101" s="341"/>
      <c r="BF101" s="341"/>
      <c r="BG101" s="341"/>
      <c r="BH101" s="341"/>
      <c r="BI101" s="341"/>
    </row>
    <row r="102" spans="1:61" ht="84" customHeight="1" x14ac:dyDescent="0.25">
      <c r="A102" s="223"/>
      <c r="B102" s="219"/>
      <c r="C102" s="275" t="s">
        <v>126</v>
      </c>
      <c r="D102" s="793" t="s">
        <v>359</v>
      </c>
      <c r="E102" s="774"/>
      <c r="F102" s="774"/>
      <c r="G102" s="775" t="s">
        <v>379</v>
      </c>
      <c r="H102" s="774"/>
      <c r="I102" s="825"/>
      <c r="J102" s="775" t="s">
        <v>380</v>
      </c>
      <c r="K102" s="774"/>
      <c r="L102" s="825"/>
      <c r="M102" s="775" t="s">
        <v>381</v>
      </c>
      <c r="N102" s="774"/>
      <c r="O102" s="825"/>
      <c r="P102" s="775" t="s">
        <v>382</v>
      </c>
      <c r="Q102" s="774"/>
      <c r="R102" s="825"/>
      <c r="S102" s="775" t="s">
        <v>342</v>
      </c>
      <c r="T102" s="774"/>
      <c r="U102" s="826"/>
      <c r="V102" s="341"/>
      <c r="W102" s="341"/>
      <c r="X102" s="341"/>
      <c r="Y102" s="341"/>
      <c r="Z102" s="341"/>
      <c r="AA102" s="341"/>
      <c r="AB102" s="341"/>
      <c r="AC102" s="341"/>
      <c r="AD102" s="341"/>
      <c r="AE102" s="341"/>
      <c r="AF102" s="341"/>
      <c r="AG102" s="341"/>
      <c r="AH102" s="341"/>
      <c r="AI102" s="341"/>
      <c r="AJ102" s="341"/>
      <c r="AK102" s="341"/>
      <c r="AL102" s="341"/>
      <c r="AM102" s="341"/>
      <c r="AN102" s="341"/>
      <c r="AO102" s="341"/>
      <c r="AP102" s="341"/>
      <c r="AQ102" s="341"/>
      <c r="AR102" s="341"/>
      <c r="AS102" s="341"/>
      <c r="AT102" s="341"/>
      <c r="AU102" s="341"/>
      <c r="AV102" s="341"/>
      <c r="AW102" s="341"/>
      <c r="AX102" s="341"/>
      <c r="AY102" s="341"/>
      <c r="AZ102" s="341"/>
      <c r="BA102" s="341"/>
      <c r="BB102" s="341"/>
      <c r="BC102" s="341"/>
      <c r="BD102" s="341"/>
      <c r="BE102" s="341"/>
      <c r="BF102" s="341"/>
      <c r="BG102" s="341"/>
      <c r="BH102" s="341"/>
      <c r="BI102" s="341"/>
    </row>
    <row r="103" spans="1:61" ht="86.1" customHeight="1" x14ac:dyDescent="0.25">
      <c r="A103" s="211" t="s">
        <v>42</v>
      </c>
      <c r="B103" s="212" t="s">
        <v>126</v>
      </c>
      <c r="C103" s="282" t="s">
        <v>144</v>
      </c>
      <c r="D103" s="320" t="s">
        <v>161</v>
      </c>
      <c r="E103" s="320" t="s">
        <v>162</v>
      </c>
      <c r="F103" s="321" t="s">
        <v>163</v>
      </c>
      <c r="G103" s="322" t="s">
        <v>161</v>
      </c>
      <c r="H103" s="320" t="s">
        <v>162</v>
      </c>
      <c r="I103" s="323" t="s">
        <v>163</v>
      </c>
      <c r="J103" s="319" t="s">
        <v>161</v>
      </c>
      <c r="K103" s="320" t="s">
        <v>162</v>
      </c>
      <c r="L103" s="321" t="s">
        <v>163</v>
      </c>
      <c r="M103" s="322" t="s">
        <v>161</v>
      </c>
      <c r="N103" s="320" t="s">
        <v>162</v>
      </c>
      <c r="O103" s="323" t="s">
        <v>163</v>
      </c>
      <c r="P103" s="322" t="s">
        <v>161</v>
      </c>
      <c r="Q103" s="320" t="s">
        <v>162</v>
      </c>
      <c r="R103" s="323" t="s">
        <v>163</v>
      </c>
      <c r="S103" s="322" t="s">
        <v>161</v>
      </c>
      <c r="T103" s="320" t="s">
        <v>162</v>
      </c>
      <c r="U103" s="320" t="s">
        <v>163</v>
      </c>
      <c r="V103" s="341"/>
      <c r="W103" s="341"/>
      <c r="X103" s="341"/>
      <c r="Y103" s="341"/>
      <c r="Z103" s="341"/>
      <c r="AA103" s="341"/>
      <c r="AB103" s="341"/>
      <c r="AC103" s="341"/>
      <c r="AD103" s="341"/>
      <c r="AE103" s="341"/>
      <c r="AF103" s="341"/>
      <c r="AG103" s="341"/>
      <c r="AH103" s="341"/>
      <c r="AI103" s="341"/>
      <c r="AJ103" s="341"/>
      <c r="AK103" s="341"/>
      <c r="AL103" s="341"/>
      <c r="AM103" s="341"/>
      <c r="AN103" s="341"/>
      <c r="AO103" s="341"/>
      <c r="AP103" s="341"/>
      <c r="AQ103" s="341"/>
      <c r="AR103" s="341"/>
      <c r="AS103" s="341"/>
      <c r="AT103" s="341"/>
      <c r="AU103" s="341"/>
      <c r="AV103" s="341"/>
      <c r="AW103" s="341"/>
      <c r="AX103" s="341"/>
      <c r="AY103" s="341"/>
      <c r="AZ103" s="341"/>
      <c r="BA103" s="341"/>
      <c r="BB103" s="341"/>
      <c r="BC103" s="341"/>
      <c r="BD103" s="341"/>
      <c r="BE103" s="341"/>
      <c r="BF103" s="341"/>
      <c r="BG103" s="341"/>
      <c r="BH103" s="341"/>
      <c r="BI103" s="341"/>
    </row>
    <row r="104" spans="1:61" ht="30" x14ac:dyDescent="0.25">
      <c r="A104" s="214" t="s">
        <v>56</v>
      </c>
      <c r="B104" s="215" t="s">
        <v>58</v>
      </c>
      <c r="C104" s="280"/>
      <c r="D104" s="901"/>
      <c r="E104" s="901"/>
      <c r="F104" s="902"/>
      <c r="G104" s="903"/>
      <c r="H104" s="901"/>
      <c r="I104" s="904"/>
      <c r="J104" s="914"/>
      <c r="K104" s="901"/>
      <c r="L104" s="902"/>
      <c r="M104" s="289"/>
      <c r="N104" s="284"/>
      <c r="O104" s="288"/>
      <c r="P104" s="903"/>
      <c r="Q104" s="901"/>
      <c r="R104" s="904"/>
      <c r="S104" s="903"/>
      <c r="T104" s="901"/>
      <c r="U104" s="901"/>
      <c r="V104" s="341"/>
      <c r="W104" s="341"/>
      <c r="X104" s="341"/>
      <c r="Y104" s="341"/>
      <c r="Z104" s="341"/>
      <c r="AA104" s="341"/>
      <c r="AB104" s="341"/>
      <c r="AC104" s="341"/>
      <c r="AD104" s="341"/>
      <c r="AE104" s="341"/>
      <c r="AF104" s="341"/>
      <c r="AG104" s="341"/>
      <c r="AH104" s="341"/>
      <c r="AI104" s="341"/>
      <c r="AJ104" s="341"/>
      <c r="AK104" s="341"/>
      <c r="AL104" s="341"/>
      <c r="AM104" s="341"/>
      <c r="AN104" s="341"/>
      <c r="AO104" s="341"/>
      <c r="AP104" s="341"/>
      <c r="AQ104" s="341"/>
      <c r="AR104" s="341"/>
      <c r="AS104" s="341"/>
      <c r="AT104" s="341"/>
      <c r="AU104" s="341"/>
      <c r="AV104" s="341"/>
      <c r="AW104" s="341"/>
      <c r="AX104" s="341"/>
      <c r="AY104" s="341"/>
      <c r="AZ104" s="341"/>
      <c r="BA104" s="341"/>
      <c r="BB104" s="341"/>
      <c r="BC104" s="341"/>
      <c r="BD104" s="341"/>
      <c r="BE104" s="341"/>
      <c r="BF104" s="341"/>
      <c r="BG104" s="341"/>
      <c r="BH104" s="341"/>
      <c r="BI104" s="341"/>
    </row>
    <row r="105" spans="1:61" x14ac:dyDescent="0.25">
      <c r="A105" s="214">
        <v>1</v>
      </c>
      <c r="B105" s="215" t="s">
        <v>2</v>
      </c>
      <c r="C105" s="276" t="s">
        <v>174</v>
      </c>
      <c r="D105" s="190">
        <v>0</v>
      </c>
      <c r="E105" s="190">
        <v>0</v>
      </c>
      <c r="F105" s="252">
        <v>0</v>
      </c>
      <c r="G105" s="189">
        <v>0</v>
      </c>
      <c r="H105" s="190">
        <v>0</v>
      </c>
      <c r="I105" s="191">
        <v>0</v>
      </c>
      <c r="J105" s="261"/>
      <c r="K105" s="190"/>
      <c r="L105" s="252"/>
      <c r="M105" s="189">
        <v>0</v>
      </c>
      <c r="N105" s="190">
        <v>0</v>
      </c>
      <c r="O105" s="191">
        <v>0</v>
      </c>
      <c r="P105" s="189">
        <v>0</v>
      </c>
      <c r="Q105" s="190">
        <v>0</v>
      </c>
      <c r="R105" s="191">
        <v>0</v>
      </c>
      <c r="S105" s="189">
        <v>0</v>
      </c>
      <c r="T105" s="190">
        <v>0</v>
      </c>
      <c r="U105" s="190">
        <v>0</v>
      </c>
      <c r="V105" s="341"/>
      <c r="W105" s="341"/>
      <c r="X105" s="341"/>
      <c r="Y105" s="341"/>
      <c r="Z105" s="341"/>
      <c r="AA105" s="341"/>
      <c r="AB105" s="341"/>
      <c r="AC105" s="341"/>
      <c r="AD105" s="341"/>
      <c r="AE105" s="341"/>
      <c r="AF105" s="341"/>
      <c r="AG105" s="341"/>
      <c r="AH105" s="341"/>
      <c r="AI105" s="341"/>
      <c r="AJ105" s="341"/>
      <c r="AK105" s="341"/>
      <c r="AL105" s="341"/>
      <c r="AM105" s="341"/>
      <c r="AN105" s="341"/>
      <c r="AO105" s="341"/>
      <c r="AP105" s="341"/>
      <c r="AQ105" s="341"/>
      <c r="AR105" s="341"/>
      <c r="AS105" s="341"/>
      <c r="AT105" s="341"/>
      <c r="AU105" s="341"/>
      <c r="AV105" s="341"/>
      <c r="AW105" s="341"/>
      <c r="AX105" s="341"/>
      <c r="AY105" s="341"/>
      <c r="AZ105" s="341"/>
      <c r="BA105" s="341"/>
      <c r="BB105" s="341"/>
      <c r="BC105" s="341"/>
      <c r="BD105" s="341"/>
      <c r="BE105" s="341"/>
      <c r="BF105" s="341"/>
      <c r="BG105" s="341"/>
      <c r="BH105" s="341"/>
      <c r="BI105" s="341"/>
    </row>
    <row r="106" spans="1:61" ht="30" x14ac:dyDescent="0.25">
      <c r="A106" s="214">
        <v>2</v>
      </c>
      <c r="B106" s="215" t="s">
        <v>60</v>
      </c>
      <c r="C106" s="276" t="s">
        <v>175</v>
      </c>
      <c r="D106" s="190">
        <v>0</v>
      </c>
      <c r="E106" s="190">
        <v>0</v>
      </c>
      <c r="F106" s="252">
        <v>0</v>
      </c>
      <c r="G106" s="189">
        <v>0</v>
      </c>
      <c r="H106" s="190">
        <v>0</v>
      </c>
      <c r="I106" s="191">
        <v>0</v>
      </c>
      <c r="J106" s="261"/>
      <c r="K106" s="190"/>
      <c r="L106" s="252"/>
      <c r="M106" s="189">
        <v>0</v>
      </c>
      <c r="N106" s="190">
        <v>0</v>
      </c>
      <c r="O106" s="191">
        <v>0</v>
      </c>
      <c r="P106" s="189">
        <v>0</v>
      </c>
      <c r="Q106" s="190">
        <v>0</v>
      </c>
      <c r="R106" s="191">
        <v>0</v>
      </c>
      <c r="S106" s="189">
        <v>0</v>
      </c>
      <c r="T106" s="190">
        <v>0</v>
      </c>
      <c r="U106" s="190">
        <v>0</v>
      </c>
      <c r="V106" s="341"/>
      <c r="W106" s="341"/>
      <c r="X106" s="341"/>
      <c r="Y106" s="341"/>
      <c r="Z106" s="341"/>
      <c r="AA106" s="341"/>
      <c r="AB106" s="341"/>
      <c r="AC106" s="341"/>
      <c r="AD106" s="341"/>
      <c r="AE106" s="341"/>
      <c r="AF106" s="341"/>
      <c r="AG106" s="341"/>
      <c r="AH106" s="341"/>
      <c r="AI106" s="341"/>
      <c r="AJ106" s="341"/>
      <c r="AK106" s="341"/>
      <c r="AL106" s="341"/>
      <c r="AM106" s="341"/>
      <c r="AN106" s="341"/>
      <c r="AO106" s="341"/>
      <c r="AP106" s="341"/>
      <c r="AQ106" s="341"/>
      <c r="AR106" s="341"/>
      <c r="AS106" s="341"/>
      <c r="AT106" s="341"/>
      <c r="AU106" s="341"/>
      <c r="AV106" s="341"/>
      <c r="AW106" s="341"/>
      <c r="AX106" s="341"/>
      <c r="AY106" s="341"/>
      <c r="AZ106" s="341"/>
      <c r="BA106" s="341"/>
      <c r="BB106" s="341"/>
      <c r="BC106" s="341"/>
      <c r="BD106" s="341"/>
      <c r="BE106" s="341"/>
      <c r="BF106" s="341"/>
      <c r="BG106" s="341"/>
      <c r="BH106" s="341"/>
      <c r="BI106" s="341"/>
    </row>
    <row r="107" spans="1:61" x14ac:dyDescent="0.25">
      <c r="A107" s="214">
        <v>3</v>
      </c>
      <c r="B107" s="215" t="s">
        <v>3</v>
      </c>
      <c r="C107" s="276" t="s">
        <v>177</v>
      </c>
      <c r="D107" s="190">
        <v>0</v>
      </c>
      <c r="E107" s="190">
        <v>1697500</v>
      </c>
      <c r="F107" s="252">
        <v>0</v>
      </c>
      <c r="G107" s="189">
        <v>0</v>
      </c>
      <c r="H107" s="190">
        <v>0</v>
      </c>
      <c r="I107" s="191">
        <v>0</v>
      </c>
      <c r="J107" s="261"/>
      <c r="K107" s="190"/>
      <c r="L107" s="252"/>
      <c r="M107" s="189">
        <v>0</v>
      </c>
      <c r="N107" s="190">
        <v>1100000</v>
      </c>
      <c r="O107" s="191">
        <v>0</v>
      </c>
      <c r="P107" s="189">
        <v>0</v>
      </c>
      <c r="Q107" s="190">
        <v>0</v>
      </c>
      <c r="R107" s="191">
        <v>0</v>
      </c>
      <c r="S107" s="189">
        <v>0</v>
      </c>
      <c r="T107" s="190">
        <v>0</v>
      </c>
      <c r="U107" s="190">
        <v>0</v>
      </c>
      <c r="V107" s="341"/>
      <c r="W107" s="341"/>
      <c r="X107" s="341"/>
      <c r="Y107" s="341"/>
      <c r="Z107" s="341"/>
      <c r="AA107" s="341"/>
      <c r="AB107" s="341"/>
      <c r="AC107" s="341"/>
      <c r="AD107" s="341"/>
      <c r="AE107" s="341"/>
      <c r="AF107" s="341"/>
      <c r="AG107" s="341"/>
      <c r="AH107" s="341"/>
      <c r="AI107" s="341"/>
      <c r="AJ107" s="341"/>
      <c r="AK107" s="341"/>
      <c r="AL107" s="341"/>
      <c r="AM107" s="341"/>
      <c r="AN107" s="341"/>
      <c r="AO107" s="341"/>
      <c r="AP107" s="341"/>
      <c r="AQ107" s="341"/>
      <c r="AR107" s="341"/>
      <c r="AS107" s="341"/>
      <c r="AT107" s="341"/>
      <c r="AU107" s="341"/>
      <c r="AV107" s="341"/>
      <c r="AW107" s="341"/>
      <c r="AX107" s="341"/>
      <c r="AY107" s="341"/>
      <c r="AZ107" s="341"/>
      <c r="BA107" s="341"/>
      <c r="BB107" s="341"/>
      <c r="BC107" s="341"/>
      <c r="BD107" s="341"/>
      <c r="BE107" s="341"/>
      <c r="BF107" s="341"/>
      <c r="BG107" s="341"/>
      <c r="BH107" s="341"/>
      <c r="BI107" s="341"/>
    </row>
    <row r="108" spans="1:61" x14ac:dyDescent="0.25">
      <c r="A108" s="214">
        <v>4</v>
      </c>
      <c r="B108" s="215" t="s">
        <v>54</v>
      </c>
      <c r="C108" s="276" t="s">
        <v>178</v>
      </c>
      <c r="D108" s="190">
        <v>0</v>
      </c>
      <c r="E108" s="190">
        <v>0</v>
      </c>
      <c r="F108" s="252">
        <v>0</v>
      </c>
      <c r="G108" s="189">
        <v>0</v>
      </c>
      <c r="H108" s="190">
        <v>0</v>
      </c>
      <c r="I108" s="191">
        <v>0</v>
      </c>
      <c r="J108" s="261"/>
      <c r="K108" s="190"/>
      <c r="L108" s="252"/>
      <c r="M108" s="189">
        <v>0</v>
      </c>
      <c r="N108" s="190">
        <v>28090766</v>
      </c>
      <c r="O108" s="191">
        <v>0</v>
      </c>
      <c r="P108" s="189">
        <v>0</v>
      </c>
      <c r="Q108" s="190">
        <v>0</v>
      </c>
      <c r="R108" s="191">
        <v>0</v>
      </c>
      <c r="S108" s="189">
        <v>0</v>
      </c>
      <c r="T108" s="190">
        <v>0</v>
      </c>
      <c r="U108" s="190">
        <v>0</v>
      </c>
      <c r="V108" s="341"/>
      <c r="W108" s="341"/>
      <c r="X108" s="341"/>
      <c r="Y108" s="341"/>
      <c r="Z108" s="341"/>
      <c r="AA108" s="341"/>
      <c r="AB108" s="341"/>
      <c r="AC108" s="341"/>
      <c r="AD108" s="341"/>
      <c r="AE108" s="341"/>
      <c r="AF108" s="341"/>
      <c r="AG108" s="341"/>
      <c r="AH108" s="341"/>
      <c r="AI108" s="341"/>
      <c r="AJ108" s="341"/>
      <c r="AK108" s="341"/>
      <c r="AL108" s="341"/>
      <c r="AM108" s="341"/>
      <c r="AN108" s="341"/>
      <c r="AO108" s="341"/>
      <c r="AP108" s="341"/>
      <c r="AQ108" s="341"/>
      <c r="AR108" s="341"/>
      <c r="AS108" s="341"/>
      <c r="AT108" s="341"/>
      <c r="AU108" s="341"/>
      <c r="AV108" s="341"/>
      <c r="AW108" s="341"/>
      <c r="AX108" s="341"/>
      <c r="AY108" s="341"/>
      <c r="AZ108" s="341"/>
      <c r="BA108" s="341"/>
      <c r="BB108" s="341"/>
      <c r="BC108" s="341"/>
      <c r="BD108" s="341"/>
      <c r="BE108" s="341"/>
      <c r="BF108" s="341"/>
      <c r="BG108" s="341"/>
      <c r="BH108" s="341"/>
      <c r="BI108" s="341"/>
    </row>
    <row r="109" spans="1:61" x14ac:dyDescent="0.25">
      <c r="A109" s="214">
        <v>5</v>
      </c>
      <c r="B109" s="215" t="s">
        <v>61</v>
      </c>
      <c r="C109" s="276" t="s">
        <v>179</v>
      </c>
      <c r="D109" s="190">
        <v>0</v>
      </c>
      <c r="E109" s="190">
        <v>0</v>
      </c>
      <c r="F109" s="252">
        <v>0</v>
      </c>
      <c r="G109" s="189">
        <v>0</v>
      </c>
      <c r="H109" s="190">
        <v>1000000</v>
      </c>
      <c r="I109" s="191">
        <v>0</v>
      </c>
      <c r="J109" s="261"/>
      <c r="K109" s="190"/>
      <c r="L109" s="252"/>
      <c r="M109" s="189">
        <v>0</v>
      </c>
      <c r="N109" s="190">
        <v>500000</v>
      </c>
      <c r="O109" s="191">
        <v>0</v>
      </c>
      <c r="P109" s="189">
        <v>0</v>
      </c>
      <c r="Q109" s="190">
        <v>0</v>
      </c>
      <c r="R109" s="191">
        <v>0</v>
      </c>
      <c r="S109" s="189">
        <v>0</v>
      </c>
      <c r="T109" s="190">
        <v>0</v>
      </c>
      <c r="U109" s="190">
        <v>0</v>
      </c>
      <c r="V109" s="341"/>
      <c r="W109" s="341"/>
      <c r="X109" s="341"/>
      <c r="Y109" s="341"/>
      <c r="Z109" s="341"/>
      <c r="AA109" s="341"/>
      <c r="AB109" s="341"/>
      <c r="AC109" s="341"/>
      <c r="AD109" s="341"/>
      <c r="AE109" s="341"/>
      <c r="AF109" s="341"/>
      <c r="AG109" s="341"/>
      <c r="AH109" s="341"/>
      <c r="AI109" s="341"/>
      <c r="AJ109" s="341"/>
      <c r="AK109" s="341"/>
      <c r="AL109" s="341"/>
      <c r="AM109" s="341"/>
      <c r="AN109" s="341"/>
      <c r="AO109" s="341"/>
      <c r="AP109" s="341"/>
      <c r="AQ109" s="341"/>
      <c r="AR109" s="341"/>
      <c r="AS109" s="341"/>
      <c r="AT109" s="341"/>
      <c r="AU109" s="341"/>
      <c r="AV109" s="341"/>
      <c r="AW109" s="341"/>
      <c r="AX109" s="341"/>
      <c r="AY109" s="341"/>
      <c r="AZ109" s="341"/>
      <c r="BA109" s="341"/>
      <c r="BB109" s="341"/>
      <c r="BC109" s="341"/>
      <c r="BD109" s="341"/>
      <c r="BE109" s="341"/>
      <c r="BF109" s="341"/>
      <c r="BG109" s="341"/>
      <c r="BH109" s="341"/>
      <c r="BI109" s="341"/>
    </row>
    <row r="110" spans="1:61" x14ac:dyDescent="0.25">
      <c r="A110" s="214">
        <v>6</v>
      </c>
      <c r="B110" s="215" t="s">
        <v>112</v>
      </c>
      <c r="C110" s="277" t="s">
        <v>180</v>
      </c>
      <c r="D110" s="190">
        <v>0</v>
      </c>
      <c r="E110" s="190">
        <v>0</v>
      </c>
      <c r="F110" s="252">
        <v>0</v>
      </c>
      <c r="G110" s="189">
        <v>0</v>
      </c>
      <c r="H110" s="190">
        <v>0</v>
      </c>
      <c r="I110" s="191">
        <v>0</v>
      </c>
      <c r="J110" s="261"/>
      <c r="K110" s="190"/>
      <c r="L110" s="252"/>
      <c r="M110" s="189">
        <v>0</v>
      </c>
      <c r="N110" s="190">
        <v>0</v>
      </c>
      <c r="O110" s="191">
        <v>0</v>
      </c>
      <c r="P110" s="189">
        <v>0</v>
      </c>
      <c r="Q110" s="190">
        <v>0</v>
      </c>
      <c r="R110" s="191">
        <v>0</v>
      </c>
      <c r="S110" s="189">
        <v>0</v>
      </c>
      <c r="T110" s="190">
        <v>0</v>
      </c>
      <c r="U110" s="190">
        <v>0</v>
      </c>
      <c r="V110" s="341"/>
      <c r="W110" s="341"/>
      <c r="X110" s="341"/>
      <c r="Y110" s="341"/>
      <c r="Z110" s="341"/>
      <c r="AA110" s="341"/>
      <c r="AB110" s="341"/>
      <c r="AC110" s="341"/>
      <c r="AD110" s="341"/>
      <c r="AE110" s="341"/>
      <c r="AF110" s="341"/>
      <c r="AG110" s="341"/>
      <c r="AH110" s="341"/>
      <c r="AI110" s="341"/>
      <c r="AJ110" s="341"/>
      <c r="AK110" s="341"/>
      <c r="AL110" s="341"/>
      <c r="AM110" s="341"/>
      <c r="AN110" s="341"/>
      <c r="AO110" s="341"/>
      <c r="AP110" s="341"/>
      <c r="AQ110" s="341"/>
      <c r="AR110" s="341"/>
      <c r="AS110" s="341"/>
      <c r="AT110" s="341"/>
      <c r="AU110" s="341"/>
      <c r="AV110" s="341"/>
      <c r="AW110" s="341"/>
      <c r="AX110" s="341"/>
      <c r="AY110" s="341"/>
      <c r="AZ110" s="341"/>
      <c r="BA110" s="341"/>
      <c r="BB110" s="341"/>
      <c r="BC110" s="341"/>
      <c r="BD110" s="341"/>
      <c r="BE110" s="341"/>
      <c r="BF110" s="341"/>
      <c r="BG110" s="341"/>
      <c r="BH110" s="341"/>
      <c r="BI110" s="341"/>
    </row>
    <row r="111" spans="1:61" x14ac:dyDescent="0.25">
      <c r="A111" s="218"/>
      <c r="B111" s="219" t="s">
        <v>62</v>
      </c>
      <c r="C111" s="278"/>
      <c r="D111" s="197">
        <f>SUM(D105:D109)</f>
        <v>0</v>
      </c>
      <c r="E111" s="197">
        <f t="shared" ref="E111:F111" si="75">SUM(E105:E109)</f>
        <v>1697500</v>
      </c>
      <c r="F111" s="200">
        <f t="shared" si="75"/>
        <v>0</v>
      </c>
      <c r="G111" s="196">
        <f>SUM(G105:G109)</f>
        <v>0</v>
      </c>
      <c r="H111" s="197">
        <f t="shared" ref="H111:I111" si="76">SUM(H105:H109)</f>
        <v>1000000</v>
      </c>
      <c r="I111" s="198">
        <f t="shared" si="76"/>
        <v>0</v>
      </c>
      <c r="J111" s="199"/>
      <c r="K111" s="197"/>
      <c r="L111" s="200"/>
      <c r="M111" s="196">
        <f>SUM(M105:M109)</f>
        <v>0</v>
      </c>
      <c r="N111" s="197">
        <f t="shared" ref="N111:O111" si="77">SUM(N105:N109)</f>
        <v>29690766</v>
      </c>
      <c r="O111" s="198">
        <f t="shared" si="77"/>
        <v>0</v>
      </c>
      <c r="P111" s="196">
        <f>SUM(P105:P109)</f>
        <v>0</v>
      </c>
      <c r="Q111" s="197">
        <f t="shared" ref="Q111:R111" si="78">SUM(Q105:Q109)</f>
        <v>0</v>
      </c>
      <c r="R111" s="198">
        <f t="shared" si="78"/>
        <v>0</v>
      </c>
      <c r="S111" s="196">
        <f>SUM(S105:S109)</f>
        <v>0</v>
      </c>
      <c r="T111" s="197">
        <f t="shared" ref="T111:U111" si="79">SUM(T105:T109)</f>
        <v>0</v>
      </c>
      <c r="U111" s="197">
        <f t="shared" si="79"/>
        <v>0</v>
      </c>
      <c r="V111" s="341"/>
      <c r="W111" s="341"/>
      <c r="X111" s="341"/>
      <c r="Y111" s="341"/>
      <c r="Z111" s="341"/>
      <c r="AA111" s="341"/>
      <c r="AB111" s="341"/>
      <c r="AC111" s="341"/>
      <c r="AD111" s="341"/>
      <c r="AE111" s="341"/>
      <c r="AF111" s="341"/>
      <c r="AG111" s="341"/>
      <c r="AH111" s="341"/>
      <c r="AI111" s="341"/>
      <c r="AJ111" s="341"/>
      <c r="AK111" s="341"/>
      <c r="AL111" s="341"/>
      <c r="AM111" s="341"/>
      <c r="AN111" s="341"/>
      <c r="AO111" s="341"/>
      <c r="AP111" s="341"/>
      <c r="AQ111" s="341"/>
      <c r="AR111" s="341"/>
      <c r="AS111" s="341"/>
      <c r="AT111" s="341"/>
      <c r="AU111" s="341"/>
      <c r="AV111" s="341"/>
      <c r="AW111" s="341"/>
      <c r="AX111" s="341"/>
      <c r="AY111" s="341"/>
      <c r="AZ111" s="341"/>
      <c r="BA111" s="341"/>
      <c r="BB111" s="341"/>
      <c r="BC111" s="341"/>
      <c r="BD111" s="341"/>
      <c r="BE111" s="341"/>
      <c r="BF111" s="341"/>
      <c r="BG111" s="341"/>
      <c r="BH111" s="341"/>
      <c r="BI111" s="341"/>
    </row>
    <row r="112" spans="1:61" ht="30" x14ac:dyDescent="0.25">
      <c r="A112" s="214" t="s">
        <v>85</v>
      </c>
      <c r="B112" s="215" t="s">
        <v>65</v>
      </c>
      <c r="C112" s="276"/>
      <c r="D112" s="748"/>
      <c r="E112" s="748"/>
      <c r="F112" s="749"/>
      <c r="G112" s="747"/>
      <c r="H112" s="748"/>
      <c r="I112" s="751"/>
      <c r="J112" s="752"/>
      <c r="K112" s="748"/>
      <c r="L112" s="749"/>
      <c r="M112" s="747"/>
      <c r="N112" s="748"/>
      <c r="O112" s="751"/>
      <c r="P112" s="747"/>
      <c r="Q112" s="748"/>
      <c r="R112" s="751"/>
      <c r="S112" s="747"/>
      <c r="T112" s="748"/>
      <c r="U112" s="748"/>
      <c r="V112" s="341"/>
      <c r="W112" s="341"/>
      <c r="X112" s="341"/>
      <c r="Y112" s="341"/>
      <c r="Z112" s="341"/>
      <c r="AA112" s="341"/>
      <c r="AB112" s="341"/>
      <c r="AC112" s="341"/>
      <c r="AD112" s="341"/>
      <c r="AE112" s="341"/>
      <c r="AF112" s="341"/>
      <c r="AG112" s="341"/>
      <c r="AH112" s="341"/>
      <c r="AI112" s="341"/>
      <c r="AJ112" s="341"/>
      <c r="AK112" s="341"/>
      <c r="AL112" s="341"/>
      <c r="AM112" s="341"/>
      <c r="AN112" s="341"/>
      <c r="AO112" s="341"/>
      <c r="AP112" s="341"/>
      <c r="AQ112" s="341"/>
      <c r="AR112" s="341"/>
      <c r="AS112" s="341"/>
      <c r="AT112" s="341"/>
      <c r="AU112" s="341"/>
      <c r="AV112" s="341"/>
      <c r="AW112" s="341"/>
      <c r="AX112" s="341"/>
      <c r="AY112" s="341"/>
      <c r="AZ112" s="341"/>
      <c r="BA112" s="341"/>
      <c r="BB112" s="341"/>
      <c r="BC112" s="341"/>
      <c r="BD112" s="341"/>
      <c r="BE112" s="341"/>
      <c r="BF112" s="341"/>
      <c r="BG112" s="341"/>
      <c r="BH112" s="341"/>
      <c r="BI112" s="341"/>
    </row>
    <row r="113" spans="1:91" x14ac:dyDescent="0.25">
      <c r="A113" s="214">
        <v>7</v>
      </c>
      <c r="B113" s="215" t="s">
        <v>67</v>
      </c>
      <c r="C113" s="276" t="s">
        <v>181</v>
      </c>
      <c r="D113" s="190">
        <v>0</v>
      </c>
      <c r="E113" s="190">
        <v>0</v>
      </c>
      <c r="F113" s="252">
        <v>0</v>
      </c>
      <c r="G113" s="189">
        <v>0</v>
      </c>
      <c r="H113" s="190">
        <v>0</v>
      </c>
      <c r="I113" s="191">
        <v>0</v>
      </c>
      <c r="J113" s="261"/>
      <c r="K113" s="190"/>
      <c r="L113" s="252"/>
      <c r="M113" s="189">
        <v>0</v>
      </c>
      <c r="N113" s="190">
        <v>0</v>
      </c>
      <c r="O113" s="191">
        <v>0</v>
      </c>
      <c r="P113" s="189">
        <v>0</v>
      </c>
      <c r="Q113" s="190">
        <v>0</v>
      </c>
      <c r="R113" s="191">
        <v>0</v>
      </c>
      <c r="S113" s="189">
        <v>0</v>
      </c>
      <c r="T113" s="190">
        <v>0</v>
      </c>
      <c r="U113" s="190">
        <v>0</v>
      </c>
      <c r="V113" s="341"/>
      <c r="W113" s="341"/>
      <c r="X113" s="341"/>
      <c r="Y113" s="341"/>
      <c r="Z113" s="341"/>
      <c r="AA113" s="341"/>
      <c r="AB113" s="341"/>
      <c r="AC113" s="341"/>
      <c r="AD113" s="341"/>
      <c r="AE113" s="341"/>
      <c r="AF113" s="341"/>
      <c r="AG113" s="341"/>
      <c r="AH113" s="341"/>
      <c r="AI113" s="341"/>
      <c r="AJ113" s="341"/>
      <c r="AK113" s="341"/>
      <c r="AL113" s="341"/>
      <c r="AM113" s="341"/>
      <c r="AN113" s="341"/>
      <c r="AO113" s="341"/>
      <c r="AP113" s="341"/>
      <c r="AQ113" s="341"/>
      <c r="AR113" s="341"/>
      <c r="AS113" s="341"/>
      <c r="AT113" s="341"/>
      <c r="AU113" s="341"/>
      <c r="AV113" s="341"/>
      <c r="AW113" s="341"/>
      <c r="AX113" s="341"/>
      <c r="AY113" s="341"/>
      <c r="AZ113" s="341"/>
      <c r="BA113" s="341"/>
      <c r="BB113" s="341"/>
      <c r="BC113" s="341"/>
      <c r="BD113" s="341"/>
      <c r="BE113" s="341"/>
      <c r="BF113" s="341"/>
      <c r="BG113" s="341"/>
      <c r="BH113" s="341"/>
      <c r="BI113" s="341"/>
    </row>
    <row r="114" spans="1:91" x14ac:dyDescent="0.25">
      <c r="A114" s="214">
        <v>8</v>
      </c>
      <c r="B114" s="215" t="s">
        <v>68</v>
      </c>
      <c r="C114" s="276" t="s">
        <v>182</v>
      </c>
      <c r="D114" s="190">
        <v>0</v>
      </c>
      <c r="E114" s="190">
        <v>0</v>
      </c>
      <c r="F114" s="252">
        <v>0</v>
      </c>
      <c r="G114" s="189">
        <v>0</v>
      </c>
      <c r="H114" s="190">
        <v>0</v>
      </c>
      <c r="I114" s="191">
        <v>0</v>
      </c>
      <c r="J114" s="261"/>
      <c r="K114" s="190"/>
      <c r="L114" s="252"/>
      <c r="M114" s="189">
        <v>0</v>
      </c>
      <c r="N114" s="190">
        <v>0</v>
      </c>
      <c r="O114" s="191">
        <v>0</v>
      </c>
      <c r="P114" s="189">
        <v>0</v>
      </c>
      <c r="Q114" s="190">
        <v>0</v>
      </c>
      <c r="R114" s="191">
        <v>0</v>
      </c>
      <c r="S114" s="189">
        <v>0</v>
      </c>
      <c r="T114" s="190">
        <v>0</v>
      </c>
      <c r="U114" s="190">
        <v>0</v>
      </c>
      <c r="V114" s="341"/>
      <c r="W114" s="341"/>
      <c r="X114" s="341"/>
      <c r="Y114" s="341"/>
      <c r="Z114" s="341"/>
      <c r="AA114" s="341"/>
      <c r="AB114" s="341"/>
      <c r="AC114" s="341"/>
      <c r="AD114" s="341"/>
      <c r="AE114" s="341"/>
      <c r="AF114" s="341"/>
      <c r="AG114" s="341"/>
      <c r="AH114" s="341"/>
      <c r="AI114" s="341"/>
      <c r="AJ114" s="341"/>
      <c r="AK114" s="341"/>
      <c r="AL114" s="341"/>
      <c r="AM114" s="341"/>
      <c r="AN114" s="341"/>
      <c r="AO114" s="341"/>
      <c r="AP114" s="341"/>
      <c r="AQ114" s="341"/>
      <c r="AR114" s="341"/>
      <c r="AS114" s="341"/>
      <c r="AT114" s="341"/>
      <c r="AU114" s="341"/>
      <c r="AV114" s="341"/>
      <c r="AW114" s="341"/>
      <c r="AX114" s="341"/>
      <c r="AY114" s="341"/>
      <c r="AZ114" s="341"/>
      <c r="BA114" s="341"/>
      <c r="BB114" s="341"/>
      <c r="BC114" s="341"/>
      <c r="BD114" s="341"/>
      <c r="BE114" s="341"/>
      <c r="BF114" s="341"/>
      <c r="BG114" s="341"/>
      <c r="BH114" s="341"/>
      <c r="BI114" s="341"/>
    </row>
    <row r="115" spans="1:91" x14ac:dyDescent="0.25">
      <c r="A115" s="214">
        <v>9</v>
      </c>
      <c r="B115" s="215" t="s">
        <v>69</v>
      </c>
      <c r="C115" s="276" t="s">
        <v>183</v>
      </c>
      <c r="D115" s="190">
        <v>0</v>
      </c>
      <c r="E115" s="190">
        <v>0</v>
      </c>
      <c r="F115" s="252">
        <v>0</v>
      </c>
      <c r="G115" s="189">
        <v>0</v>
      </c>
      <c r="H115" s="190">
        <v>0</v>
      </c>
      <c r="I115" s="191">
        <v>0</v>
      </c>
      <c r="J115" s="261"/>
      <c r="K115" s="190"/>
      <c r="L115" s="252"/>
      <c r="M115" s="189">
        <v>0</v>
      </c>
      <c r="N115" s="190">
        <v>0</v>
      </c>
      <c r="O115" s="191">
        <v>0</v>
      </c>
      <c r="P115" s="189">
        <v>0</v>
      </c>
      <c r="Q115" s="190">
        <v>0</v>
      </c>
      <c r="R115" s="191">
        <v>0</v>
      </c>
      <c r="S115" s="189">
        <v>0</v>
      </c>
      <c r="T115" s="190">
        <v>0</v>
      </c>
      <c r="U115" s="190">
        <v>0</v>
      </c>
      <c r="V115" s="341"/>
      <c r="W115" s="341"/>
      <c r="X115" s="341"/>
      <c r="Y115" s="341"/>
      <c r="Z115" s="341"/>
      <c r="AA115" s="341"/>
      <c r="AB115" s="341"/>
      <c r="AC115" s="341"/>
      <c r="AD115" s="341"/>
      <c r="AE115" s="341"/>
      <c r="AF115" s="341"/>
      <c r="AG115" s="341"/>
      <c r="AH115" s="341"/>
      <c r="AI115" s="341"/>
      <c r="AJ115" s="341"/>
      <c r="AK115" s="341"/>
      <c r="AL115" s="341"/>
      <c r="AM115" s="341"/>
      <c r="AN115" s="341"/>
      <c r="AO115" s="341"/>
      <c r="AP115" s="341"/>
      <c r="AQ115" s="341"/>
      <c r="AR115" s="341"/>
      <c r="AS115" s="341"/>
      <c r="AT115" s="341"/>
      <c r="AU115" s="341"/>
      <c r="AV115" s="341"/>
      <c r="AW115" s="341"/>
      <c r="AX115" s="341"/>
      <c r="AY115" s="341"/>
      <c r="AZ115" s="341"/>
      <c r="BA115" s="341"/>
      <c r="BB115" s="341"/>
      <c r="BC115" s="341"/>
      <c r="BD115" s="341"/>
      <c r="BE115" s="341"/>
      <c r="BF115" s="341"/>
      <c r="BG115" s="341"/>
      <c r="BH115" s="341"/>
      <c r="BI115" s="341"/>
    </row>
    <row r="116" spans="1:91" x14ac:dyDescent="0.25">
      <c r="A116" s="214">
        <v>10</v>
      </c>
      <c r="B116" s="215" t="s">
        <v>16</v>
      </c>
      <c r="C116" s="276" t="s">
        <v>180</v>
      </c>
      <c r="D116" s="190">
        <v>0</v>
      </c>
      <c r="E116" s="190">
        <v>0</v>
      </c>
      <c r="F116" s="252">
        <v>0</v>
      </c>
      <c r="G116" s="189">
        <v>0</v>
      </c>
      <c r="H116" s="190">
        <v>0</v>
      </c>
      <c r="I116" s="191">
        <v>0</v>
      </c>
      <c r="J116" s="261"/>
      <c r="K116" s="190"/>
      <c r="L116" s="252"/>
      <c r="M116" s="189">
        <v>0</v>
      </c>
      <c r="N116" s="190">
        <v>0</v>
      </c>
      <c r="O116" s="191">
        <v>0</v>
      </c>
      <c r="P116" s="189">
        <v>0</v>
      </c>
      <c r="Q116" s="190">
        <v>0</v>
      </c>
      <c r="R116" s="191">
        <v>0</v>
      </c>
      <c r="S116" s="189">
        <v>0</v>
      </c>
      <c r="T116" s="190">
        <v>0</v>
      </c>
      <c r="U116" s="190">
        <v>0</v>
      </c>
      <c r="V116" s="341"/>
      <c r="W116" s="341"/>
      <c r="X116" s="341"/>
      <c r="Y116" s="341"/>
      <c r="Z116" s="341"/>
      <c r="AA116" s="341"/>
      <c r="AB116" s="341"/>
      <c r="AC116" s="341"/>
      <c r="AD116" s="341"/>
      <c r="AE116" s="341"/>
      <c r="AF116" s="341"/>
      <c r="AG116" s="341"/>
      <c r="AH116" s="341"/>
      <c r="AI116" s="341"/>
      <c r="AJ116" s="341"/>
      <c r="AK116" s="341"/>
      <c r="AL116" s="341"/>
      <c r="AM116" s="341"/>
      <c r="AN116" s="341"/>
      <c r="AO116" s="341"/>
      <c r="AP116" s="341"/>
      <c r="AQ116" s="341"/>
      <c r="AR116" s="341"/>
      <c r="AS116" s="341"/>
      <c r="AT116" s="341"/>
      <c r="AU116" s="341"/>
      <c r="AV116" s="341"/>
      <c r="AW116" s="341"/>
      <c r="AX116" s="341"/>
      <c r="AY116" s="341"/>
      <c r="AZ116" s="341"/>
      <c r="BA116" s="341"/>
      <c r="BB116" s="341"/>
      <c r="BC116" s="341"/>
      <c r="BD116" s="341"/>
      <c r="BE116" s="341"/>
      <c r="BF116" s="341"/>
      <c r="BG116" s="341"/>
      <c r="BH116" s="341"/>
      <c r="BI116" s="341"/>
    </row>
    <row r="117" spans="1:91" ht="29.25" x14ac:dyDescent="0.25">
      <c r="A117" s="218"/>
      <c r="B117" s="219" t="s">
        <v>70</v>
      </c>
      <c r="C117" s="278"/>
      <c r="D117" s="197">
        <f>SUM(D113,D114,D115,D116)</f>
        <v>0</v>
      </c>
      <c r="E117" s="197">
        <f t="shared" ref="E117:F117" si="80">SUM(E113,E114,E115,E116)</f>
        <v>0</v>
      </c>
      <c r="F117" s="200">
        <f t="shared" si="80"/>
        <v>0</v>
      </c>
      <c r="G117" s="196">
        <f>SUM(G113,G114,G115,G116)</f>
        <v>0</v>
      </c>
      <c r="H117" s="197">
        <f t="shared" ref="H117:I117" si="81">SUM(H113,H114,H115,H116)</f>
        <v>0</v>
      </c>
      <c r="I117" s="198">
        <f t="shared" si="81"/>
        <v>0</v>
      </c>
      <c r="J117" s="199"/>
      <c r="K117" s="197"/>
      <c r="L117" s="200"/>
      <c r="M117" s="196">
        <f>SUM(M113,M114,M115,M116)</f>
        <v>0</v>
      </c>
      <c r="N117" s="197">
        <f t="shared" ref="N117:O117" si="82">SUM(N113,N114,N115,N116)</f>
        <v>0</v>
      </c>
      <c r="O117" s="198">
        <f t="shared" si="82"/>
        <v>0</v>
      </c>
      <c r="P117" s="196">
        <f>SUM(P113,P114,P115,P116)</f>
        <v>0</v>
      </c>
      <c r="Q117" s="197">
        <f t="shared" ref="Q117:R117" si="83">SUM(Q113,Q114,Q115,Q116)</f>
        <v>0</v>
      </c>
      <c r="R117" s="198">
        <f t="shared" si="83"/>
        <v>0</v>
      </c>
      <c r="S117" s="196">
        <f>SUM(S113,S114,S115,S116)</f>
        <v>0</v>
      </c>
      <c r="T117" s="197">
        <f t="shared" ref="T117:U117" si="84">SUM(T113,T114,T115,T116)</f>
        <v>0</v>
      </c>
      <c r="U117" s="197">
        <f t="shared" si="84"/>
        <v>0</v>
      </c>
      <c r="V117" s="341"/>
      <c r="W117" s="341"/>
      <c r="X117" s="341"/>
      <c r="Y117" s="341"/>
      <c r="Z117" s="341"/>
      <c r="AA117" s="341"/>
      <c r="AB117" s="341"/>
      <c r="AC117" s="341"/>
      <c r="AD117" s="341"/>
      <c r="AE117" s="341"/>
      <c r="AF117" s="341"/>
      <c r="AG117" s="341"/>
      <c r="AH117" s="341"/>
      <c r="AI117" s="341"/>
      <c r="AJ117" s="341"/>
      <c r="AK117" s="341"/>
      <c r="AL117" s="341"/>
      <c r="AM117" s="341"/>
      <c r="AN117" s="341"/>
      <c r="AO117" s="341"/>
      <c r="AP117" s="341"/>
      <c r="AQ117" s="341"/>
      <c r="AR117" s="341"/>
      <c r="AS117" s="341"/>
      <c r="AT117" s="341"/>
      <c r="AU117" s="341"/>
      <c r="AV117" s="341"/>
      <c r="AW117" s="341"/>
      <c r="AX117" s="341"/>
      <c r="AY117" s="341"/>
      <c r="AZ117" s="341"/>
      <c r="BA117" s="341"/>
      <c r="BB117" s="341"/>
      <c r="BC117" s="341"/>
      <c r="BD117" s="341"/>
      <c r="BE117" s="341"/>
      <c r="BF117" s="341"/>
      <c r="BG117" s="341"/>
      <c r="BH117" s="341"/>
      <c r="BI117" s="341"/>
    </row>
    <row r="118" spans="1:91" ht="30" x14ac:dyDescent="0.25">
      <c r="A118" s="214" t="s">
        <v>86</v>
      </c>
      <c r="B118" s="215" t="s">
        <v>91</v>
      </c>
      <c r="C118" s="280"/>
      <c r="D118" s="748"/>
      <c r="E118" s="748"/>
      <c r="F118" s="749"/>
      <c r="G118" s="747"/>
      <c r="H118" s="748"/>
      <c r="I118" s="751"/>
      <c r="J118" s="752"/>
      <c r="K118" s="748"/>
      <c r="L118" s="749"/>
      <c r="M118" s="747"/>
      <c r="N118" s="748"/>
      <c r="O118" s="751"/>
      <c r="P118" s="747"/>
      <c r="Q118" s="748"/>
      <c r="R118" s="751"/>
      <c r="S118" s="747"/>
      <c r="T118" s="748"/>
      <c r="U118" s="748"/>
      <c r="V118" s="341"/>
      <c r="W118" s="341"/>
      <c r="X118" s="341"/>
      <c r="Y118" s="341"/>
      <c r="Z118" s="341"/>
      <c r="AA118" s="341"/>
      <c r="AB118" s="341"/>
      <c r="AC118" s="341"/>
      <c r="AD118" s="341"/>
      <c r="AE118" s="341"/>
      <c r="AF118" s="341"/>
      <c r="AG118" s="341"/>
      <c r="AH118" s="341"/>
      <c r="AI118" s="341"/>
      <c r="AJ118" s="341"/>
      <c r="AK118" s="341"/>
      <c r="AL118" s="341"/>
      <c r="AM118" s="341"/>
      <c r="AN118" s="341"/>
      <c r="AO118" s="341"/>
      <c r="AP118" s="341"/>
      <c r="AQ118" s="341"/>
      <c r="AR118" s="341"/>
      <c r="AS118" s="341"/>
      <c r="AT118" s="341"/>
      <c r="AU118" s="341"/>
      <c r="AV118" s="341"/>
      <c r="AW118" s="341"/>
      <c r="AX118" s="341"/>
      <c r="AY118" s="341"/>
      <c r="AZ118" s="341"/>
      <c r="BA118" s="341"/>
      <c r="BB118" s="341"/>
      <c r="BC118" s="341"/>
      <c r="BD118" s="341"/>
      <c r="BE118" s="341"/>
      <c r="BF118" s="341"/>
      <c r="BG118" s="341"/>
      <c r="BH118" s="341"/>
      <c r="BI118" s="341"/>
    </row>
    <row r="119" spans="1:91" ht="30" x14ac:dyDescent="0.25">
      <c r="A119" s="214">
        <v>11</v>
      </c>
      <c r="B119" s="215" t="s">
        <v>193</v>
      </c>
      <c r="C119" s="276" t="s">
        <v>170</v>
      </c>
      <c r="D119" s="190">
        <v>0</v>
      </c>
      <c r="E119" s="190">
        <v>0</v>
      </c>
      <c r="F119" s="252">
        <v>0</v>
      </c>
      <c r="G119" s="189">
        <v>0</v>
      </c>
      <c r="H119" s="190">
        <v>0</v>
      </c>
      <c r="I119" s="191">
        <v>0</v>
      </c>
      <c r="J119" s="261"/>
      <c r="K119" s="190"/>
      <c r="L119" s="252"/>
      <c r="M119" s="189">
        <v>0</v>
      </c>
      <c r="N119" s="190">
        <v>0</v>
      </c>
      <c r="O119" s="191">
        <v>0</v>
      </c>
      <c r="P119" s="189">
        <v>0</v>
      </c>
      <c r="Q119" s="190">
        <v>129449000</v>
      </c>
      <c r="R119" s="191">
        <v>0</v>
      </c>
      <c r="S119" s="189">
        <v>0</v>
      </c>
      <c r="T119" s="190">
        <v>0</v>
      </c>
      <c r="U119" s="190">
        <v>0</v>
      </c>
      <c r="V119" s="341"/>
      <c r="W119" s="341"/>
      <c r="X119" s="341"/>
      <c r="Y119" s="341"/>
      <c r="Z119" s="341"/>
      <c r="AA119" s="341"/>
      <c r="AB119" s="341"/>
      <c r="AC119" s="341"/>
      <c r="AD119" s="341"/>
      <c r="AE119" s="341"/>
      <c r="AF119" s="341"/>
      <c r="AG119" s="341"/>
      <c r="AH119" s="341"/>
      <c r="AI119" s="341"/>
      <c r="AJ119" s="341"/>
      <c r="AK119" s="341"/>
      <c r="AL119" s="341"/>
      <c r="AM119" s="341"/>
      <c r="AN119" s="341"/>
      <c r="AO119" s="341"/>
      <c r="AP119" s="341"/>
      <c r="AQ119" s="341"/>
      <c r="AR119" s="341"/>
      <c r="AS119" s="341"/>
      <c r="AT119" s="341"/>
      <c r="AU119" s="341"/>
      <c r="AV119" s="341"/>
      <c r="AW119" s="341"/>
      <c r="AX119" s="341"/>
      <c r="AY119" s="341"/>
      <c r="AZ119" s="341"/>
      <c r="CE119" s="341"/>
      <c r="CF119" s="341"/>
      <c r="CG119" s="341"/>
      <c r="CH119" s="341"/>
      <c r="CI119" s="341"/>
      <c r="CJ119" s="341"/>
      <c r="CK119" s="341"/>
      <c r="CL119" s="341"/>
      <c r="CM119" s="341"/>
    </row>
    <row r="120" spans="1:91" x14ac:dyDescent="0.25">
      <c r="A120" s="214">
        <v>12</v>
      </c>
      <c r="B120" s="215" t="s">
        <v>79</v>
      </c>
      <c r="C120" s="276" t="s">
        <v>171</v>
      </c>
      <c r="D120" s="190">
        <v>0</v>
      </c>
      <c r="E120" s="190">
        <v>0</v>
      </c>
      <c r="F120" s="252">
        <v>0</v>
      </c>
      <c r="G120" s="189">
        <v>0</v>
      </c>
      <c r="H120" s="190">
        <v>0</v>
      </c>
      <c r="I120" s="191">
        <v>0</v>
      </c>
      <c r="J120" s="261"/>
      <c r="K120" s="190"/>
      <c r="L120" s="252"/>
      <c r="M120" s="189">
        <v>0</v>
      </c>
      <c r="N120" s="190">
        <v>0</v>
      </c>
      <c r="O120" s="191">
        <v>0</v>
      </c>
      <c r="P120" s="189">
        <v>0</v>
      </c>
      <c r="Q120" s="190">
        <v>0</v>
      </c>
      <c r="R120" s="191">
        <v>0</v>
      </c>
      <c r="S120" s="189">
        <v>0</v>
      </c>
      <c r="T120" s="190">
        <v>0</v>
      </c>
      <c r="U120" s="190">
        <v>0</v>
      </c>
      <c r="V120" s="341"/>
      <c r="W120" s="341"/>
      <c r="X120" s="341"/>
      <c r="Y120" s="341"/>
      <c r="Z120" s="341"/>
      <c r="AA120" s="341"/>
      <c r="AB120" s="341"/>
      <c r="AC120" s="341"/>
      <c r="AD120" s="341"/>
      <c r="AE120" s="341"/>
      <c r="AF120" s="341"/>
      <c r="AG120" s="341"/>
      <c r="AH120" s="341"/>
      <c r="AI120" s="341"/>
      <c r="AJ120" s="341"/>
      <c r="AK120" s="341"/>
      <c r="AL120" s="341"/>
      <c r="AM120" s="341"/>
      <c r="AN120" s="341"/>
      <c r="AO120" s="341"/>
      <c r="AP120" s="341"/>
      <c r="AQ120" s="341"/>
      <c r="AR120" s="341"/>
      <c r="AS120" s="341"/>
      <c r="AT120" s="341"/>
      <c r="AU120" s="341"/>
      <c r="AV120" s="341"/>
      <c r="AW120" s="341"/>
      <c r="AX120" s="341"/>
      <c r="AY120" s="341"/>
      <c r="AZ120" s="341"/>
      <c r="CE120" s="341"/>
      <c r="CF120" s="341"/>
      <c r="CG120" s="341"/>
      <c r="CH120" s="341"/>
      <c r="CI120" s="341"/>
      <c r="CJ120" s="341"/>
      <c r="CK120" s="341"/>
      <c r="CL120" s="341"/>
      <c r="CM120" s="341"/>
    </row>
    <row r="121" spans="1:91" ht="30" x14ac:dyDescent="0.25">
      <c r="A121" s="214">
        <v>13</v>
      </c>
      <c r="B121" s="215" t="s">
        <v>186</v>
      </c>
      <c r="C121" s="277" t="s">
        <v>173</v>
      </c>
      <c r="D121" s="190">
        <v>0</v>
      </c>
      <c r="E121" s="190">
        <v>0</v>
      </c>
      <c r="F121" s="252">
        <v>0</v>
      </c>
      <c r="G121" s="189">
        <v>0</v>
      </c>
      <c r="H121" s="190">
        <v>0</v>
      </c>
      <c r="I121" s="191">
        <v>0</v>
      </c>
      <c r="J121" s="261"/>
      <c r="K121" s="190"/>
      <c r="L121" s="252"/>
      <c r="M121" s="189">
        <v>0</v>
      </c>
      <c r="N121" s="190">
        <v>0</v>
      </c>
      <c r="O121" s="191">
        <v>0</v>
      </c>
      <c r="P121" s="189">
        <v>0</v>
      </c>
      <c r="Q121" s="190">
        <v>0</v>
      </c>
      <c r="R121" s="191">
        <v>0</v>
      </c>
      <c r="S121" s="189">
        <v>0</v>
      </c>
      <c r="T121" s="190">
        <v>0</v>
      </c>
      <c r="U121" s="190">
        <v>0</v>
      </c>
      <c r="V121" s="47"/>
      <c r="AR121" s="341"/>
      <c r="AS121" s="341"/>
      <c r="AT121" s="341"/>
      <c r="AU121" s="341"/>
      <c r="AV121" s="341"/>
      <c r="AW121" s="341"/>
      <c r="AX121" s="341"/>
      <c r="AY121" s="341"/>
      <c r="AZ121" s="341"/>
      <c r="CE121" s="341"/>
      <c r="CF121" s="341"/>
      <c r="CG121" s="341"/>
      <c r="CH121" s="341"/>
      <c r="CI121" s="341"/>
      <c r="CJ121" s="341"/>
      <c r="CK121" s="341"/>
      <c r="CL121" s="341"/>
      <c r="CM121" s="341"/>
    </row>
    <row r="122" spans="1:91" ht="29.25" x14ac:dyDescent="0.25">
      <c r="A122" s="218"/>
      <c r="B122" s="219" t="s">
        <v>108</v>
      </c>
      <c r="C122" s="279"/>
      <c r="D122" s="197">
        <f>SUM(D119,D120,D121)</f>
        <v>0</v>
      </c>
      <c r="E122" s="197">
        <f t="shared" ref="E122:F122" si="85">SUM(E119,E120,E121)</f>
        <v>0</v>
      </c>
      <c r="F122" s="200">
        <f t="shared" si="85"/>
        <v>0</v>
      </c>
      <c r="G122" s="196">
        <f>SUM(G119,G120,G121)</f>
        <v>0</v>
      </c>
      <c r="H122" s="197">
        <f t="shared" ref="H122:I122" si="86">SUM(H119,H120,H121)</f>
        <v>0</v>
      </c>
      <c r="I122" s="198">
        <f t="shared" si="86"/>
        <v>0</v>
      </c>
      <c r="J122" s="199"/>
      <c r="K122" s="197"/>
      <c r="L122" s="200"/>
      <c r="M122" s="196">
        <f>SUM(M119,M120,M121)</f>
        <v>0</v>
      </c>
      <c r="N122" s="197">
        <f t="shared" ref="N122:O122" si="87">SUM(N119,N120,N121)</f>
        <v>0</v>
      </c>
      <c r="O122" s="198">
        <f t="shared" si="87"/>
        <v>0</v>
      </c>
      <c r="P122" s="196">
        <f t="shared" ref="P122:U122" si="88">SUM(P119,P120,P121)</f>
        <v>0</v>
      </c>
      <c r="Q122" s="197">
        <f t="shared" si="88"/>
        <v>129449000</v>
      </c>
      <c r="R122" s="198">
        <f t="shared" si="88"/>
        <v>0</v>
      </c>
      <c r="S122" s="196">
        <f t="shared" si="88"/>
        <v>0</v>
      </c>
      <c r="T122" s="197">
        <f t="shared" si="88"/>
        <v>0</v>
      </c>
      <c r="U122" s="197">
        <f t="shared" si="88"/>
        <v>0</v>
      </c>
      <c r="V122" s="47"/>
      <c r="AR122" s="341"/>
      <c r="AS122" s="341"/>
      <c r="AT122" s="341"/>
      <c r="AU122" s="341"/>
      <c r="AV122" s="341"/>
      <c r="AW122" s="341"/>
      <c r="AX122" s="341"/>
      <c r="AY122" s="341"/>
      <c r="AZ122" s="341"/>
      <c r="CE122" s="341"/>
      <c r="CF122" s="341"/>
      <c r="CG122" s="341"/>
      <c r="CH122" s="341"/>
      <c r="CI122" s="341"/>
      <c r="CJ122" s="341"/>
      <c r="CK122" s="341"/>
      <c r="CL122" s="341"/>
      <c r="CM122" s="341"/>
    </row>
    <row r="123" spans="1:91" ht="29.25" x14ac:dyDescent="0.25">
      <c r="A123" s="218"/>
      <c r="B123" s="219" t="s">
        <v>117</v>
      </c>
      <c r="C123" s="279"/>
      <c r="D123" s="197">
        <f t="shared" ref="D123:I123" si="89">SUM(A423,D117,D111)</f>
        <v>0</v>
      </c>
      <c r="E123" s="197">
        <f t="shared" si="89"/>
        <v>1697500</v>
      </c>
      <c r="F123" s="198">
        <f t="shared" si="89"/>
        <v>0</v>
      </c>
      <c r="G123" s="196">
        <f t="shared" si="89"/>
        <v>0</v>
      </c>
      <c r="H123" s="197">
        <f t="shared" si="89"/>
        <v>1000000</v>
      </c>
      <c r="I123" s="198">
        <f t="shared" si="89"/>
        <v>0</v>
      </c>
      <c r="J123" s="199"/>
      <c r="K123" s="197"/>
      <c r="L123" s="200"/>
      <c r="M123" s="196">
        <f>SUM(J423,M117,M111)</f>
        <v>0</v>
      </c>
      <c r="N123" s="197">
        <f>SUM(K423,N117,N111)</f>
        <v>29690766</v>
      </c>
      <c r="O123" s="198">
        <f>SUM(L423,O117,O111)</f>
        <v>0</v>
      </c>
      <c r="P123" s="196">
        <f t="shared" ref="P123:U123" si="90">SUM(P122,P117,P111)</f>
        <v>0</v>
      </c>
      <c r="Q123" s="197">
        <f t="shared" si="90"/>
        <v>129449000</v>
      </c>
      <c r="R123" s="198">
        <f t="shared" si="90"/>
        <v>0</v>
      </c>
      <c r="S123" s="196">
        <f t="shared" si="90"/>
        <v>0</v>
      </c>
      <c r="T123" s="197">
        <f t="shared" si="90"/>
        <v>0</v>
      </c>
      <c r="U123" s="197">
        <f t="shared" si="90"/>
        <v>0</v>
      </c>
      <c r="V123" s="47"/>
      <c r="AR123" s="341"/>
      <c r="AS123" s="341"/>
      <c r="AT123" s="341"/>
      <c r="AU123" s="341"/>
      <c r="AV123" s="341"/>
      <c r="AW123" s="341"/>
      <c r="AX123" s="341"/>
      <c r="AY123" s="341"/>
      <c r="AZ123" s="341"/>
      <c r="CE123" s="341"/>
      <c r="CF123" s="341"/>
      <c r="CG123" s="341"/>
      <c r="CH123" s="341"/>
      <c r="CI123" s="341"/>
      <c r="CJ123" s="341"/>
      <c r="CK123" s="341"/>
      <c r="CL123" s="341"/>
      <c r="CM123" s="341"/>
    </row>
    <row r="124" spans="1:91" ht="15.75" thickBot="1" x14ac:dyDescent="0.3">
      <c r="A124" s="218"/>
      <c r="B124" s="219"/>
      <c r="C124" s="279"/>
      <c r="D124" s="47"/>
      <c r="E124" s="47"/>
      <c r="F124" s="47"/>
      <c r="G124" s="47"/>
      <c r="H124" s="47"/>
      <c r="I124" s="47"/>
      <c r="J124" s="47"/>
      <c r="K124" s="47"/>
      <c r="L124" s="47"/>
      <c r="M124" s="47"/>
      <c r="N124" s="47"/>
      <c r="O124" s="47"/>
      <c r="P124" s="47"/>
      <c r="Q124" s="47"/>
      <c r="R124" s="47"/>
      <c r="S124" s="47"/>
      <c r="T124" s="47"/>
      <c r="U124" s="47"/>
      <c r="V124" s="47"/>
      <c r="AH124" s="341"/>
      <c r="AI124" s="341"/>
      <c r="AJ124" s="341"/>
      <c r="AK124" s="341"/>
      <c r="AL124" s="341"/>
      <c r="AM124" s="341"/>
      <c r="AN124" s="341"/>
      <c r="AO124" s="341"/>
      <c r="BM124" s="341"/>
      <c r="BN124" s="341"/>
      <c r="BO124" s="341"/>
      <c r="BP124" s="341"/>
      <c r="BQ124" s="341"/>
      <c r="BR124" s="341"/>
      <c r="BS124" s="341"/>
      <c r="BT124" s="341"/>
      <c r="BU124" s="341"/>
    </row>
    <row r="125" spans="1:91" ht="35.25" customHeight="1" thickBot="1" x14ac:dyDescent="0.3">
      <c r="A125" s="218"/>
      <c r="B125" s="219"/>
      <c r="C125" s="279"/>
      <c r="D125" s="939" t="s">
        <v>87</v>
      </c>
      <c r="E125" s="928"/>
      <c r="F125" s="928"/>
      <c r="G125" s="928"/>
      <c r="H125" s="928"/>
      <c r="I125" s="928"/>
      <c r="J125" s="928"/>
      <c r="K125" s="928"/>
      <c r="L125" s="928"/>
      <c r="M125" s="928"/>
      <c r="N125" s="928"/>
      <c r="O125" s="940"/>
      <c r="P125" s="911" t="s">
        <v>129</v>
      </c>
      <c r="Q125" s="912"/>
      <c r="R125" s="912"/>
      <c r="S125" s="912"/>
      <c r="T125" s="912"/>
      <c r="U125" s="913"/>
      <c r="V125" s="273"/>
      <c r="W125" s="273"/>
      <c r="X125" s="273"/>
      <c r="Y125" s="273"/>
      <c r="Z125" s="273"/>
      <c r="AA125" s="273"/>
      <c r="AN125" s="341"/>
      <c r="AO125" s="341"/>
      <c r="BS125" s="341"/>
      <c r="BT125" s="341"/>
      <c r="BU125" s="341"/>
      <c r="BV125" s="341"/>
      <c r="BW125" s="341"/>
      <c r="BX125" s="341"/>
      <c r="BY125" s="341"/>
      <c r="BZ125" s="341"/>
      <c r="CA125" s="341"/>
    </row>
    <row r="126" spans="1:91" ht="60" customHeight="1" x14ac:dyDescent="0.25">
      <c r="A126" s="223"/>
      <c r="B126" s="219"/>
      <c r="C126" s="274" t="s">
        <v>337</v>
      </c>
      <c r="D126" s="815" t="s">
        <v>290</v>
      </c>
      <c r="E126" s="786"/>
      <c r="F126" s="816"/>
      <c r="G126" s="805" t="s">
        <v>291</v>
      </c>
      <c r="H126" s="786"/>
      <c r="I126" s="806"/>
      <c r="J126" s="782" t="s">
        <v>288</v>
      </c>
      <c r="K126" s="780"/>
      <c r="L126" s="781"/>
      <c r="M126" s="785" t="s">
        <v>281</v>
      </c>
      <c r="N126" s="786"/>
      <c r="O126" s="787"/>
      <c r="P126" s="782" t="s">
        <v>275</v>
      </c>
      <c r="Q126" s="780"/>
      <c r="R126" s="781"/>
      <c r="S126" s="785" t="s">
        <v>281</v>
      </c>
      <c r="T126" s="786"/>
      <c r="U126" s="787"/>
      <c r="V126" s="47"/>
      <c r="AR126" s="341"/>
      <c r="AS126" s="341"/>
      <c r="AT126" s="341"/>
      <c r="AU126" s="341"/>
      <c r="AV126" s="341"/>
      <c r="AW126" s="341"/>
      <c r="AX126" s="341"/>
      <c r="AY126" s="341"/>
      <c r="AZ126" s="341"/>
      <c r="CE126" s="341"/>
      <c r="CF126" s="341"/>
      <c r="CG126" s="341"/>
      <c r="CH126" s="341"/>
      <c r="CI126" s="341"/>
      <c r="CJ126" s="341"/>
      <c r="CK126" s="341"/>
      <c r="CL126" s="341"/>
      <c r="CM126" s="341"/>
    </row>
    <row r="127" spans="1:91" ht="57" x14ac:dyDescent="0.25">
      <c r="A127" s="223"/>
      <c r="B127" s="219"/>
      <c r="C127" s="275" t="s">
        <v>126</v>
      </c>
      <c r="D127" s="775" t="s">
        <v>383</v>
      </c>
      <c r="E127" s="774"/>
      <c r="F127" s="825"/>
      <c r="G127" s="775" t="s">
        <v>143</v>
      </c>
      <c r="H127" s="774"/>
      <c r="I127" s="825"/>
      <c r="J127" s="775" t="s">
        <v>362</v>
      </c>
      <c r="K127" s="774"/>
      <c r="L127" s="776"/>
      <c r="M127" s="777"/>
      <c r="N127" s="778"/>
      <c r="O127" s="779"/>
      <c r="P127" s="773" t="s">
        <v>358</v>
      </c>
      <c r="Q127" s="774"/>
      <c r="R127" s="776"/>
      <c r="S127" s="944"/>
      <c r="T127" s="945"/>
      <c r="U127" s="946"/>
      <c r="V127" s="47"/>
      <c r="AR127" s="341"/>
      <c r="AS127" s="341"/>
      <c r="AT127" s="341"/>
      <c r="AU127" s="341"/>
      <c r="AV127" s="341"/>
      <c r="AW127" s="341"/>
      <c r="AX127" s="341"/>
      <c r="AY127" s="341"/>
      <c r="AZ127" s="341"/>
      <c r="CE127" s="341"/>
      <c r="CF127" s="341"/>
      <c r="CG127" s="341"/>
      <c r="CH127" s="341"/>
      <c r="CI127" s="341"/>
      <c r="CJ127" s="341"/>
      <c r="CK127" s="341"/>
      <c r="CL127" s="341"/>
      <c r="CM127" s="341"/>
    </row>
    <row r="128" spans="1:91" ht="84" customHeight="1" x14ac:dyDescent="0.25">
      <c r="A128" s="211" t="s">
        <v>42</v>
      </c>
      <c r="B128" s="212" t="s">
        <v>126</v>
      </c>
      <c r="C128" s="282" t="s">
        <v>144</v>
      </c>
      <c r="D128" s="324" t="s">
        <v>161</v>
      </c>
      <c r="E128" s="325" t="s">
        <v>162</v>
      </c>
      <c r="F128" s="326" t="s">
        <v>163</v>
      </c>
      <c r="G128" s="327" t="s">
        <v>161</v>
      </c>
      <c r="H128" s="325" t="s">
        <v>162</v>
      </c>
      <c r="I128" s="328" t="s">
        <v>163</v>
      </c>
      <c r="J128" s="322" t="s">
        <v>161</v>
      </c>
      <c r="K128" s="320" t="s">
        <v>162</v>
      </c>
      <c r="L128" s="321" t="s">
        <v>163</v>
      </c>
      <c r="M128" s="329" t="s">
        <v>161</v>
      </c>
      <c r="N128" s="325" t="s">
        <v>162</v>
      </c>
      <c r="O128" s="330" t="s">
        <v>163</v>
      </c>
      <c r="P128" s="322" t="s">
        <v>161</v>
      </c>
      <c r="Q128" s="320" t="s">
        <v>162</v>
      </c>
      <c r="R128" s="321" t="s">
        <v>163</v>
      </c>
      <c r="S128" s="329" t="s">
        <v>161</v>
      </c>
      <c r="T128" s="325" t="s">
        <v>162</v>
      </c>
      <c r="U128" s="330" t="s">
        <v>163</v>
      </c>
      <c r="V128" s="47"/>
      <c r="AR128" s="341"/>
      <c r="AS128" s="341"/>
      <c r="AT128" s="341"/>
      <c r="AU128" s="341"/>
      <c r="AV128" s="341"/>
      <c r="AW128" s="341"/>
      <c r="AX128" s="341"/>
      <c r="AY128" s="341"/>
      <c r="AZ128" s="341"/>
      <c r="CE128" s="341"/>
      <c r="CF128" s="341"/>
      <c r="CG128" s="341"/>
      <c r="CH128" s="341"/>
      <c r="CI128" s="341"/>
      <c r="CJ128" s="341"/>
      <c r="CK128" s="341"/>
      <c r="CL128" s="341"/>
      <c r="CM128" s="341"/>
    </row>
    <row r="129" spans="1:91" ht="30" x14ac:dyDescent="0.25">
      <c r="A129" s="214" t="s">
        <v>56</v>
      </c>
      <c r="B129" s="215" t="s">
        <v>58</v>
      </c>
      <c r="C129" s="280"/>
      <c r="D129" s="903"/>
      <c r="E129" s="901"/>
      <c r="F129" s="904"/>
      <c r="G129" s="914"/>
      <c r="H129" s="901"/>
      <c r="I129" s="902"/>
      <c r="J129" s="903"/>
      <c r="K129" s="901"/>
      <c r="L129" s="902"/>
      <c r="M129" s="909"/>
      <c r="N129" s="901"/>
      <c r="O129" s="910"/>
      <c r="P129" s="903"/>
      <c r="Q129" s="901"/>
      <c r="R129" s="902"/>
      <c r="S129" s="909"/>
      <c r="T129" s="901"/>
      <c r="U129" s="910"/>
      <c r="V129" s="47"/>
      <c r="AR129" s="341"/>
      <c r="AS129" s="341"/>
      <c r="AT129" s="341"/>
      <c r="AU129" s="341"/>
      <c r="AV129" s="341"/>
      <c r="AW129" s="341"/>
      <c r="AX129" s="341"/>
      <c r="AY129" s="341"/>
      <c r="AZ129" s="341"/>
      <c r="CE129" s="341"/>
      <c r="CF129" s="341"/>
      <c r="CG129" s="341"/>
      <c r="CH129" s="341"/>
      <c r="CI129" s="341"/>
      <c r="CJ129" s="341"/>
      <c r="CK129" s="341"/>
      <c r="CL129" s="341"/>
      <c r="CM129" s="341"/>
    </row>
    <row r="130" spans="1:91" x14ac:dyDescent="0.25">
      <c r="A130" s="214">
        <v>1</v>
      </c>
      <c r="B130" s="215" t="s">
        <v>2</v>
      </c>
      <c r="C130" s="276" t="s">
        <v>174</v>
      </c>
      <c r="D130" s="189"/>
      <c r="E130" s="190"/>
      <c r="F130" s="191"/>
      <c r="G130" s="261">
        <v>0</v>
      </c>
      <c r="H130" s="190">
        <v>0</v>
      </c>
      <c r="I130" s="252">
        <v>0</v>
      </c>
      <c r="J130" s="189">
        <v>0</v>
      </c>
      <c r="K130" s="190">
        <v>0</v>
      </c>
      <c r="L130" s="252">
        <v>0</v>
      </c>
      <c r="M130" s="291">
        <f t="shared" ref="M130:O135" si="91">SUM(D6,G6,J6,M6,P6,S6,D32,G32,J32,M32,P32,S32,D56,G56,J56,M56,P56,S56,D81,G81,J81,M81,P81,S81,D105,G105,J105,M105,P105,S105,D130,G130,J130,)</f>
        <v>558769776</v>
      </c>
      <c r="N130" s="194">
        <f t="shared" si="91"/>
        <v>1636200</v>
      </c>
      <c r="O130" s="292">
        <f t="shared" si="91"/>
        <v>0</v>
      </c>
      <c r="P130" s="261"/>
      <c r="Q130" s="190">
        <v>19438869</v>
      </c>
      <c r="R130" s="252"/>
      <c r="S130" s="291">
        <f t="shared" ref="S130:U135" si="92">P130</f>
        <v>0</v>
      </c>
      <c r="T130" s="194">
        <f t="shared" si="92"/>
        <v>19438869</v>
      </c>
      <c r="U130" s="292">
        <f t="shared" si="92"/>
        <v>0</v>
      </c>
      <c r="V130" s="47"/>
      <c r="AR130" s="341"/>
      <c r="AS130" s="341"/>
      <c r="AT130" s="341"/>
      <c r="AU130" s="341"/>
      <c r="AV130" s="341"/>
      <c r="AW130" s="341"/>
      <c r="AX130" s="341"/>
      <c r="AY130" s="341"/>
      <c r="AZ130" s="341"/>
      <c r="CE130" s="341"/>
      <c r="CF130" s="341"/>
      <c r="CG130" s="341"/>
      <c r="CH130" s="341"/>
      <c r="CI130" s="341"/>
      <c r="CJ130" s="341"/>
      <c r="CK130" s="341"/>
      <c r="CL130" s="341"/>
      <c r="CM130" s="341"/>
    </row>
    <row r="131" spans="1:91" ht="30" x14ac:dyDescent="0.25">
      <c r="A131" s="214">
        <v>2</v>
      </c>
      <c r="B131" s="215" t="s">
        <v>60</v>
      </c>
      <c r="C131" s="276" t="s">
        <v>175</v>
      </c>
      <c r="D131" s="189"/>
      <c r="E131" s="190"/>
      <c r="F131" s="191"/>
      <c r="G131" s="261">
        <v>0</v>
      </c>
      <c r="H131" s="190">
        <v>0</v>
      </c>
      <c r="I131" s="252">
        <v>0</v>
      </c>
      <c r="J131" s="189">
        <v>0</v>
      </c>
      <c r="K131" s="190">
        <v>0</v>
      </c>
      <c r="L131" s="252">
        <v>0</v>
      </c>
      <c r="M131" s="291">
        <f t="shared" si="91"/>
        <v>70456036.21980001</v>
      </c>
      <c r="N131" s="194">
        <f t="shared" si="91"/>
        <v>359964</v>
      </c>
      <c r="O131" s="292">
        <f t="shared" si="91"/>
        <v>0</v>
      </c>
      <c r="P131" s="189"/>
      <c r="Q131" s="190">
        <v>4381201</v>
      </c>
      <c r="R131" s="252"/>
      <c r="S131" s="291">
        <f t="shared" si="92"/>
        <v>0</v>
      </c>
      <c r="T131" s="194">
        <f t="shared" si="92"/>
        <v>4381201</v>
      </c>
      <c r="U131" s="292">
        <f t="shared" si="92"/>
        <v>0</v>
      </c>
      <c r="V131" s="47"/>
      <c r="AR131" s="341"/>
      <c r="AS131" s="341"/>
      <c r="AT131" s="341"/>
      <c r="AU131" s="341"/>
      <c r="AV131" s="341"/>
      <c r="AW131" s="341"/>
      <c r="AX131" s="341"/>
      <c r="AY131" s="341"/>
      <c r="AZ131" s="341"/>
      <c r="CE131" s="341"/>
      <c r="CF131" s="341"/>
      <c r="CG131" s="341"/>
      <c r="CH131" s="341"/>
      <c r="CI131" s="341"/>
      <c r="CJ131" s="341"/>
      <c r="CK131" s="341"/>
      <c r="CL131" s="341"/>
      <c r="CM131" s="341"/>
    </row>
    <row r="132" spans="1:91" x14ac:dyDescent="0.25">
      <c r="A132" s="214">
        <v>3</v>
      </c>
      <c r="B132" s="215" t="s">
        <v>3</v>
      </c>
      <c r="C132" s="276" t="s">
        <v>177</v>
      </c>
      <c r="D132" s="189"/>
      <c r="E132" s="190"/>
      <c r="F132" s="191"/>
      <c r="G132" s="261">
        <v>0</v>
      </c>
      <c r="H132" s="190">
        <v>0</v>
      </c>
      <c r="I132" s="252">
        <v>0</v>
      </c>
      <c r="J132" s="189">
        <v>0</v>
      </c>
      <c r="K132" s="190">
        <v>1496060</v>
      </c>
      <c r="L132" s="252">
        <v>0</v>
      </c>
      <c r="M132" s="291">
        <f t="shared" si="91"/>
        <v>144386154.86464</v>
      </c>
      <c r="N132" s="194">
        <f t="shared" si="91"/>
        <v>152068671.21000001</v>
      </c>
      <c r="O132" s="292">
        <f t="shared" si="91"/>
        <v>0</v>
      </c>
      <c r="P132" s="189"/>
      <c r="Q132" s="190">
        <v>14988632.82</v>
      </c>
      <c r="R132" s="252"/>
      <c r="S132" s="291">
        <f t="shared" si="92"/>
        <v>0</v>
      </c>
      <c r="T132" s="194">
        <f t="shared" si="92"/>
        <v>14988632.82</v>
      </c>
      <c r="U132" s="292">
        <f t="shared" si="92"/>
        <v>0</v>
      </c>
      <c r="V132" s="47"/>
      <c r="AR132" s="341"/>
      <c r="AS132" s="341"/>
      <c r="AT132" s="341"/>
      <c r="AU132" s="341"/>
      <c r="AV132" s="341"/>
      <c r="AW132" s="341"/>
      <c r="AX132" s="341"/>
      <c r="AY132" s="341"/>
      <c r="AZ132" s="341"/>
      <c r="CE132" s="341"/>
      <c r="CF132" s="341"/>
      <c r="CG132" s="341"/>
      <c r="CH132" s="341"/>
      <c r="CI132" s="341"/>
      <c r="CJ132" s="341"/>
      <c r="CK132" s="341"/>
      <c r="CL132" s="341"/>
      <c r="CM132" s="341"/>
    </row>
    <row r="133" spans="1:91" x14ac:dyDescent="0.25">
      <c r="A133" s="214">
        <v>4</v>
      </c>
      <c r="B133" s="215" t="s">
        <v>54</v>
      </c>
      <c r="C133" s="276" t="s">
        <v>178</v>
      </c>
      <c r="D133" s="189"/>
      <c r="E133" s="190"/>
      <c r="F133" s="191"/>
      <c r="G133" s="261">
        <v>0</v>
      </c>
      <c r="H133" s="190">
        <v>0</v>
      </c>
      <c r="I133" s="252">
        <v>0</v>
      </c>
      <c r="J133" s="189">
        <v>0</v>
      </c>
      <c r="K133" s="190">
        <v>0</v>
      </c>
      <c r="L133" s="252">
        <v>0</v>
      </c>
      <c r="M133" s="291">
        <f t="shared" si="91"/>
        <v>0</v>
      </c>
      <c r="N133" s="194">
        <f t="shared" si="91"/>
        <v>28090766</v>
      </c>
      <c r="O133" s="292">
        <f t="shared" si="91"/>
        <v>0</v>
      </c>
      <c r="P133" s="189"/>
      <c r="Q133" s="190"/>
      <c r="R133" s="252"/>
      <c r="S133" s="291">
        <f t="shared" si="92"/>
        <v>0</v>
      </c>
      <c r="T133" s="194">
        <f t="shared" si="92"/>
        <v>0</v>
      </c>
      <c r="U133" s="292">
        <f t="shared" si="92"/>
        <v>0</v>
      </c>
      <c r="V133" s="47"/>
      <c r="AR133" s="341"/>
      <c r="AS133" s="341"/>
      <c r="AT133" s="341"/>
      <c r="AU133" s="341"/>
      <c r="AV133" s="341"/>
      <c r="AW133" s="341"/>
      <c r="AX133" s="341"/>
      <c r="AY133" s="341"/>
      <c r="AZ133" s="341"/>
      <c r="CE133" s="341"/>
      <c r="CF133" s="341"/>
      <c r="CG133" s="341"/>
      <c r="CH133" s="341"/>
      <c r="CI133" s="341"/>
      <c r="CJ133" s="341"/>
      <c r="CK133" s="341"/>
      <c r="CL133" s="341"/>
      <c r="CM133" s="341"/>
    </row>
    <row r="134" spans="1:91" x14ac:dyDescent="0.25">
      <c r="A134" s="214">
        <v>5</v>
      </c>
      <c r="B134" s="215" t="s">
        <v>61</v>
      </c>
      <c r="C134" s="276" t="s">
        <v>179</v>
      </c>
      <c r="D134" s="189"/>
      <c r="E134" s="190"/>
      <c r="F134" s="191"/>
      <c r="G134" s="261">
        <v>150000</v>
      </c>
      <c r="H134" s="190">
        <v>1740000</v>
      </c>
      <c r="I134" s="252">
        <v>0</v>
      </c>
      <c r="J134" s="189">
        <v>0</v>
      </c>
      <c r="K134" s="190">
        <v>0</v>
      </c>
      <c r="L134" s="252">
        <v>0</v>
      </c>
      <c r="M134" s="291">
        <f t="shared" si="91"/>
        <v>161913689</v>
      </c>
      <c r="N134" s="194">
        <f t="shared" si="91"/>
        <v>3240000</v>
      </c>
      <c r="O134" s="292">
        <f t="shared" si="91"/>
        <v>0</v>
      </c>
      <c r="P134" s="189"/>
      <c r="Q134" s="190"/>
      <c r="R134" s="252"/>
      <c r="S134" s="291">
        <f t="shared" si="92"/>
        <v>0</v>
      </c>
      <c r="T134" s="194">
        <f t="shared" si="92"/>
        <v>0</v>
      </c>
      <c r="U134" s="292">
        <f t="shared" si="92"/>
        <v>0</v>
      </c>
      <c r="V134" s="47"/>
      <c r="AR134" s="341"/>
      <c r="AS134" s="341"/>
      <c r="AT134" s="341"/>
      <c r="AU134" s="341"/>
      <c r="AV134" s="341"/>
      <c r="AW134" s="341"/>
      <c r="AX134" s="341"/>
      <c r="AY134" s="341"/>
      <c r="AZ134" s="341"/>
      <c r="CE134" s="341"/>
      <c r="CF134" s="341"/>
      <c r="CG134" s="341"/>
      <c r="CH134" s="341"/>
      <c r="CI134" s="341"/>
      <c r="CJ134" s="341"/>
      <c r="CK134" s="341"/>
      <c r="CL134" s="341"/>
      <c r="CM134" s="341"/>
    </row>
    <row r="135" spans="1:91" x14ac:dyDescent="0.25">
      <c r="A135" s="214">
        <v>6</v>
      </c>
      <c r="B135" s="215" t="s">
        <v>112</v>
      </c>
      <c r="C135" s="277" t="s">
        <v>180</v>
      </c>
      <c r="D135" s="189"/>
      <c r="E135" s="190"/>
      <c r="F135" s="191"/>
      <c r="G135" s="261">
        <v>0</v>
      </c>
      <c r="H135" s="190">
        <v>0</v>
      </c>
      <c r="I135" s="252">
        <v>0</v>
      </c>
      <c r="J135" s="189">
        <v>0</v>
      </c>
      <c r="K135" s="190">
        <v>0</v>
      </c>
      <c r="L135" s="252">
        <v>0</v>
      </c>
      <c r="M135" s="291">
        <f t="shared" si="91"/>
        <v>13464000</v>
      </c>
      <c r="N135" s="194">
        <f t="shared" si="91"/>
        <v>0</v>
      </c>
      <c r="O135" s="292">
        <f t="shared" si="91"/>
        <v>0</v>
      </c>
      <c r="P135" s="189"/>
      <c r="Q135" s="190"/>
      <c r="R135" s="252"/>
      <c r="S135" s="291">
        <f t="shared" si="92"/>
        <v>0</v>
      </c>
      <c r="T135" s="194">
        <f t="shared" si="92"/>
        <v>0</v>
      </c>
      <c r="U135" s="292">
        <f t="shared" si="92"/>
        <v>0</v>
      </c>
      <c r="V135" s="47"/>
      <c r="AR135" s="341"/>
      <c r="AS135" s="341"/>
      <c r="AT135" s="341"/>
      <c r="AU135" s="341"/>
      <c r="AV135" s="341"/>
      <c r="AW135" s="341"/>
      <c r="AX135" s="341"/>
      <c r="AY135" s="341"/>
      <c r="AZ135" s="341"/>
      <c r="CE135" s="341"/>
      <c r="CF135" s="341"/>
      <c r="CG135" s="341"/>
      <c r="CH135" s="341"/>
      <c r="CI135" s="341"/>
      <c r="CJ135" s="341"/>
      <c r="CK135" s="341"/>
      <c r="CL135" s="341"/>
      <c r="CM135" s="341"/>
    </row>
    <row r="136" spans="1:91" x14ac:dyDescent="0.25">
      <c r="A136" s="218"/>
      <c r="B136" s="219" t="s">
        <v>62</v>
      </c>
      <c r="C136" s="278"/>
      <c r="D136" s="196"/>
      <c r="E136" s="197"/>
      <c r="F136" s="198"/>
      <c r="G136" s="199">
        <f>SUM(G130:G134)</f>
        <v>150000</v>
      </c>
      <c r="H136" s="197">
        <f t="shared" ref="H136:I136" si="93">SUM(H130:H134)</f>
        <v>1740000</v>
      </c>
      <c r="I136" s="200">
        <f t="shared" si="93"/>
        <v>0</v>
      </c>
      <c r="J136" s="196">
        <f>SUM(J130:J134)</f>
        <v>0</v>
      </c>
      <c r="K136" s="197">
        <f t="shared" ref="K136:L136" si="94">SUM(K130:K134)</f>
        <v>1496060</v>
      </c>
      <c r="L136" s="200">
        <f t="shared" si="94"/>
        <v>0</v>
      </c>
      <c r="M136" s="291">
        <f>SUM(M130:M134)</f>
        <v>935525656.08443999</v>
      </c>
      <c r="N136" s="194">
        <f>SUM(N130:N134)</f>
        <v>185395601.21000001</v>
      </c>
      <c r="O136" s="292">
        <f>SUM(F12,I12,L12,O12,R12,U12,F38,I38,L38,O38,R38,U38,F62,I62,L62,O62,R62,U62,F87,I87,L87,O87,R87,U87,F111,I111,L111,O111,R111,U111,F136,I136,L136,)</f>
        <v>0</v>
      </c>
      <c r="P136" s="196">
        <f>SUM(P130:P134)</f>
        <v>0</v>
      </c>
      <c r="Q136" s="197">
        <f t="shared" ref="Q136:R136" si="95">SUM(Q130:Q134)</f>
        <v>38808702.82</v>
      </c>
      <c r="R136" s="200">
        <f t="shared" si="95"/>
        <v>0</v>
      </c>
      <c r="S136" s="298">
        <f>SUM(S130:S134)</f>
        <v>0</v>
      </c>
      <c r="T136" s="202">
        <f t="shared" ref="T136:U136" si="96">SUM(T130:T134)</f>
        <v>38808702.82</v>
      </c>
      <c r="U136" s="299">
        <f t="shared" si="96"/>
        <v>0</v>
      </c>
      <c r="V136" s="47"/>
      <c r="AR136" s="341"/>
      <c r="AS136" s="341"/>
      <c r="AT136" s="341"/>
      <c r="AU136" s="341"/>
      <c r="AV136" s="341"/>
      <c r="AW136" s="341"/>
      <c r="AX136" s="341"/>
      <c r="AY136" s="341"/>
      <c r="AZ136" s="341"/>
      <c r="CE136" s="341"/>
      <c r="CF136" s="341"/>
      <c r="CG136" s="341"/>
      <c r="CH136" s="341"/>
      <c r="CI136" s="341"/>
      <c r="CJ136" s="341"/>
      <c r="CK136" s="341"/>
      <c r="CL136" s="341"/>
      <c r="CM136" s="341"/>
    </row>
    <row r="137" spans="1:91" ht="30" x14ac:dyDescent="0.25">
      <c r="A137" s="214" t="s">
        <v>85</v>
      </c>
      <c r="B137" s="215" t="s">
        <v>65</v>
      </c>
      <c r="C137" s="276"/>
      <c r="D137" s="747"/>
      <c r="E137" s="748"/>
      <c r="F137" s="751"/>
      <c r="G137" s="752"/>
      <c r="H137" s="748"/>
      <c r="I137" s="749"/>
      <c r="J137" s="747"/>
      <c r="K137" s="748"/>
      <c r="L137" s="749"/>
      <c r="M137" s="788"/>
      <c r="N137" s="748"/>
      <c r="O137" s="789"/>
      <c r="P137" s="747"/>
      <c r="Q137" s="748"/>
      <c r="R137" s="749"/>
      <c r="S137" s="788"/>
      <c r="T137" s="748"/>
      <c r="U137" s="789"/>
      <c r="V137" s="47"/>
      <c r="AR137" s="341"/>
      <c r="AS137" s="341"/>
      <c r="AT137" s="341"/>
      <c r="AU137" s="341"/>
      <c r="AV137" s="341"/>
      <c r="AW137" s="341"/>
      <c r="AX137" s="341"/>
      <c r="AY137" s="341"/>
      <c r="AZ137" s="341"/>
      <c r="CE137" s="341"/>
      <c r="CF137" s="341"/>
      <c r="CG137" s="341"/>
      <c r="CH137" s="341"/>
      <c r="CI137" s="341"/>
      <c r="CJ137" s="341"/>
      <c r="CK137" s="341"/>
      <c r="CL137" s="341"/>
      <c r="CM137" s="341"/>
    </row>
    <row r="138" spans="1:91" x14ac:dyDescent="0.25">
      <c r="A138" s="214">
        <v>7</v>
      </c>
      <c r="B138" s="215" t="s">
        <v>67</v>
      </c>
      <c r="C138" s="276" t="s">
        <v>181</v>
      </c>
      <c r="D138" s="189"/>
      <c r="E138" s="190"/>
      <c r="F138" s="191"/>
      <c r="G138" s="261">
        <v>0</v>
      </c>
      <c r="H138" s="190">
        <v>0</v>
      </c>
      <c r="I138" s="252">
        <v>0</v>
      </c>
      <c r="J138" s="189">
        <v>0</v>
      </c>
      <c r="K138" s="190">
        <v>0</v>
      </c>
      <c r="L138" s="252">
        <v>0</v>
      </c>
      <c r="M138" s="291">
        <f t="shared" ref="M138:O141" si="97">SUM(D14,G14,J14,M14,P14,S14,D40,G40,J40,M40,P40,S40,D64,G64,J64,M64,P64,S64,D89,G89,J89,M89,P89,S89,D113,G113,J113,M113,P113,S113,D138,G138,J138,)</f>
        <v>132738201.02</v>
      </c>
      <c r="N138" s="194">
        <f t="shared" si="97"/>
        <v>618118000</v>
      </c>
      <c r="O138" s="292">
        <f t="shared" si="97"/>
        <v>0</v>
      </c>
      <c r="P138" s="189"/>
      <c r="Q138" s="190">
        <v>540000</v>
      </c>
      <c r="R138" s="252">
        <v>0</v>
      </c>
      <c r="S138" s="291">
        <f t="shared" ref="S138:U141" si="98">P138</f>
        <v>0</v>
      </c>
      <c r="T138" s="194">
        <f t="shared" si="98"/>
        <v>540000</v>
      </c>
      <c r="U138" s="292">
        <f t="shared" si="98"/>
        <v>0</v>
      </c>
      <c r="V138" s="47"/>
      <c r="AR138" s="341"/>
      <c r="AS138" s="341"/>
      <c r="AT138" s="341"/>
      <c r="AU138" s="341"/>
      <c r="AV138" s="341"/>
      <c r="AW138" s="341"/>
      <c r="AX138" s="341"/>
      <c r="AY138" s="341"/>
      <c r="AZ138" s="341"/>
      <c r="CE138" s="341"/>
      <c r="CF138" s="341"/>
      <c r="CG138" s="341"/>
      <c r="CH138" s="341"/>
      <c r="CI138" s="341"/>
      <c r="CJ138" s="341"/>
      <c r="CK138" s="341"/>
      <c r="CL138" s="341"/>
      <c r="CM138" s="341"/>
    </row>
    <row r="139" spans="1:91" x14ac:dyDescent="0.25">
      <c r="A139" s="214">
        <v>8</v>
      </c>
      <c r="B139" s="215" t="s">
        <v>68</v>
      </c>
      <c r="C139" s="276" t="s">
        <v>182</v>
      </c>
      <c r="D139" s="189"/>
      <c r="E139" s="190"/>
      <c r="F139" s="191"/>
      <c r="G139" s="261">
        <v>0</v>
      </c>
      <c r="H139" s="190">
        <v>0</v>
      </c>
      <c r="I139" s="252">
        <v>0</v>
      </c>
      <c r="J139" s="189">
        <v>0</v>
      </c>
      <c r="K139" s="190">
        <v>0</v>
      </c>
      <c r="L139" s="252">
        <v>0</v>
      </c>
      <c r="M139" s="291">
        <f t="shared" si="97"/>
        <v>127653535.09999999</v>
      </c>
      <c r="N139" s="194">
        <f t="shared" si="97"/>
        <v>185051275</v>
      </c>
      <c r="O139" s="292">
        <f t="shared" si="97"/>
        <v>0</v>
      </c>
      <c r="P139" s="189">
        <v>0</v>
      </c>
      <c r="Q139" s="190">
        <v>0</v>
      </c>
      <c r="R139" s="252">
        <v>0</v>
      </c>
      <c r="S139" s="291">
        <f t="shared" si="98"/>
        <v>0</v>
      </c>
      <c r="T139" s="194">
        <f t="shared" si="98"/>
        <v>0</v>
      </c>
      <c r="U139" s="292">
        <f t="shared" si="98"/>
        <v>0</v>
      </c>
      <c r="V139" s="47"/>
      <c r="AR139" s="341"/>
      <c r="AS139" s="341"/>
      <c r="AT139" s="341"/>
      <c r="AU139" s="341"/>
      <c r="AV139" s="341"/>
      <c r="AW139" s="341"/>
      <c r="AX139" s="341"/>
      <c r="AY139" s="341"/>
      <c r="AZ139" s="341"/>
      <c r="CE139" s="341"/>
      <c r="CF139" s="341"/>
      <c r="CG139" s="341"/>
      <c r="CH139" s="341"/>
      <c r="CI139" s="341"/>
      <c r="CJ139" s="341"/>
      <c r="CK139" s="341"/>
      <c r="CL139" s="341"/>
      <c r="CM139" s="341"/>
    </row>
    <row r="140" spans="1:91" x14ac:dyDescent="0.25">
      <c r="A140" s="214">
        <v>9</v>
      </c>
      <c r="B140" s="215" t="s">
        <v>69</v>
      </c>
      <c r="C140" s="276" t="s">
        <v>183</v>
      </c>
      <c r="D140" s="189"/>
      <c r="E140" s="190"/>
      <c r="F140" s="191"/>
      <c r="G140" s="261">
        <v>0</v>
      </c>
      <c r="H140" s="190">
        <v>0</v>
      </c>
      <c r="I140" s="252">
        <v>0</v>
      </c>
      <c r="J140" s="189">
        <v>0</v>
      </c>
      <c r="K140" s="190">
        <v>0</v>
      </c>
      <c r="L140" s="252">
        <v>0</v>
      </c>
      <c r="M140" s="291">
        <f t="shared" si="97"/>
        <v>0</v>
      </c>
      <c r="N140" s="194">
        <f t="shared" si="97"/>
        <v>4500000</v>
      </c>
      <c r="O140" s="292">
        <f t="shared" si="97"/>
        <v>0</v>
      </c>
      <c r="P140" s="189">
        <v>0</v>
      </c>
      <c r="Q140" s="190">
        <v>0</v>
      </c>
      <c r="R140" s="252">
        <v>0</v>
      </c>
      <c r="S140" s="291">
        <f t="shared" si="98"/>
        <v>0</v>
      </c>
      <c r="T140" s="194">
        <f t="shared" si="98"/>
        <v>0</v>
      </c>
      <c r="U140" s="292">
        <f t="shared" si="98"/>
        <v>0</v>
      </c>
      <c r="V140" s="47"/>
      <c r="AR140" s="341"/>
      <c r="AS140" s="341"/>
      <c r="AT140" s="341"/>
      <c r="AU140" s="341"/>
      <c r="AV140" s="341"/>
      <c r="AW140" s="341"/>
      <c r="AX140" s="341"/>
      <c r="AY140" s="341"/>
      <c r="AZ140" s="341"/>
      <c r="CE140" s="341"/>
      <c r="CF140" s="341"/>
      <c r="CG140" s="341"/>
      <c r="CH140" s="341"/>
      <c r="CI140" s="341"/>
      <c r="CJ140" s="341"/>
      <c r="CK140" s="341"/>
      <c r="CL140" s="341"/>
      <c r="CM140" s="341"/>
    </row>
    <row r="141" spans="1:91" x14ac:dyDescent="0.25">
      <c r="A141" s="214">
        <v>10</v>
      </c>
      <c r="B141" s="215" t="s">
        <v>16</v>
      </c>
      <c r="C141" s="276" t="s">
        <v>180</v>
      </c>
      <c r="D141" s="189"/>
      <c r="E141" s="190"/>
      <c r="F141" s="191"/>
      <c r="G141" s="261">
        <v>0</v>
      </c>
      <c r="H141" s="190">
        <v>0</v>
      </c>
      <c r="I141" s="252">
        <v>0</v>
      </c>
      <c r="J141" s="189">
        <v>0</v>
      </c>
      <c r="K141" s="190">
        <v>0</v>
      </c>
      <c r="L141" s="252">
        <v>0</v>
      </c>
      <c r="M141" s="291">
        <f t="shared" si="97"/>
        <v>95305849</v>
      </c>
      <c r="N141" s="194">
        <f t="shared" si="97"/>
        <v>0</v>
      </c>
      <c r="O141" s="292">
        <f t="shared" si="97"/>
        <v>0</v>
      </c>
      <c r="P141" s="189">
        <v>0</v>
      </c>
      <c r="Q141" s="190">
        <v>0</v>
      </c>
      <c r="R141" s="252">
        <v>0</v>
      </c>
      <c r="S141" s="291">
        <f t="shared" si="98"/>
        <v>0</v>
      </c>
      <c r="T141" s="194">
        <f t="shared" si="98"/>
        <v>0</v>
      </c>
      <c r="U141" s="292">
        <f t="shared" si="98"/>
        <v>0</v>
      </c>
      <c r="V141" s="47"/>
      <c r="AR141" s="341"/>
      <c r="AS141" s="341"/>
      <c r="AT141" s="341"/>
      <c r="AU141" s="341"/>
      <c r="AV141" s="341"/>
      <c r="AW141" s="341"/>
      <c r="AX141" s="341"/>
      <c r="AY141" s="341"/>
      <c r="AZ141" s="341"/>
      <c r="CE141" s="341"/>
      <c r="CF141" s="341"/>
      <c r="CG141" s="341"/>
      <c r="CH141" s="341"/>
      <c r="CI141" s="341"/>
      <c r="CJ141" s="341"/>
      <c r="CK141" s="341"/>
      <c r="CL141" s="341"/>
      <c r="CM141" s="341"/>
    </row>
    <row r="142" spans="1:91" ht="29.25" x14ac:dyDescent="0.25">
      <c r="A142" s="218"/>
      <c r="B142" s="219" t="s">
        <v>70</v>
      </c>
      <c r="C142" s="278"/>
      <c r="D142" s="196"/>
      <c r="E142" s="197"/>
      <c r="F142" s="198"/>
      <c r="G142" s="199">
        <f>SUM(G138,G139,G140,G141)</f>
        <v>0</v>
      </c>
      <c r="H142" s="197">
        <f t="shared" ref="H142:I142" si="99">SUM(H138,H139,H140,H141)</f>
        <v>0</v>
      </c>
      <c r="I142" s="200">
        <f t="shared" si="99"/>
        <v>0</v>
      </c>
      <c r="J142" s="196">
        <f>SUM(J138,J139,J140,J141)</f>
        <v>0</v>
      </c>
      <c r="K142" s="197">
        <f t="shared" ref="K142:L142" si="100">SUM(K138,K139,K140,K141)</f>
        <v>0</v>
      </c>
      <c r="L142" s="200">
        <f t="shared" si="100"/>
        <v>0</v>
      </c>
      <c r="M142" s="293">
        <f>SUM(M138,M139,M140)</f>
        <v>260391736.12</v>
      </c>
      <c r="N142" s="197">
        <f t="shared" ref="N142:O142" si="101">SUM(N138,N139,N140,N141)</f>
        <v>807669275</v>
      </c>
      <c r="O142" s="294">
        <f t="shared" si="101"/>
        <v>0</v>
      </c>
      <c r="P142" s="196">
        <f t="shared" ref="P142:U142" si="102">SUM(P138,P139,P140,P141)</f>
        <v>0</v>
      </c>
      <c r="Q142" s="197">
        <f t="shared" si="102"/>
        <v>540000</v>
      </c>
      <c r="R142" s="200">
        <f t="shared" si="102"/>
        <v>0</v>
      </c>
      <c r="S142" s="293">
        <f t="shared" si="102"/>
        <v>0</v>
      </c>
      <c r="T142" s="197">
        <f t="shared" si="102"/>
        <v>540000</v>
      </c>
      <c r="U142" s="294">
        <f t="shared" si="102"/>
        <v>0</v>
      </c>
      <c r="V142" s="47"/>
      <c r="AR142" s="341"/>
      <c r="AS142" s="341"/>
      <c r="AT142" s="341"/>
      <c r="AU142" s="341"/>
      <c r="AV142" s="341"/>
      <c r="AW142" s="341"/>
      <c r="AX142" s="341"/>
      <c r="AY142" s="341"/>
      <c r="AZ142" s="341"/>
      <c r="CE142" s="341"/>
      <c r="CF142" s="341"/>
      <c r="CG142" s="341"/>
      <c r="CH142" s="341"/>
      <c r="CI142" s="341"/>
      <c r="CJ142" s="341"/>
      <c r="CK142" s="341"/>
      <c r="CL142" s="341"/>
      <c r="CM142" s="341"/>
    </row>
    <row r="143" spans="1:91" ht="30" x14ac:dyDescent="0.25">
      <c r="A143" s="214" t="s">
        <v>86</v>
      </c>
      <c r="B143" s="215" t="s">
        <v>91</v>
      </c>
      <c r="C143" s="280"/>
      <c r="D143" s="747"/>
      <c r="E143" s="748"/>
      <c r="F143" s="751"/>
      <c r="G143" s="752"/>
      <c r="H143" s="748"/>
      <c r="I143" s="749"/>
      <c r="J143" s="747"/>
      <c r="K143" s="748"/>
      <c r="L143" s="749"/>
      <c r="M143" s="788"/>
      <c r="N143" s="748"/>
      <c r="O143" s="789"/>
      <c r="P143" s="747"/>
      <c r="Q143" s="748"/>
      <c r="R143" s="749"/>
      <c r="S143" s="788"/>
      <c r="T143" s="748"/>
      <c r="U143" s="789"/>
      <c r="V143" s="47"/>
      <c r="AR143" s="341"/>
      <c r="AS143" s="341"/>
      <c r="AT143" s="341"/>
      <c r="AU143" s="341"/>
      <c r="AV143" s="341"/>
      <c r="AW143" s="341"/>
      <c r="AX143" s="341"/>
      <c r="AY143" s="341"/>
      <c r="AZ143" s="341"/>
      <c r="BA143" s="341"/>
      <c r="BB143" s="341"/>
      <c r="BC143" s="341"/>
      <c r="BD143" s="341"/>
      <c r="BE143" s="341"/>
      <c r="BF143" s="341"/>
      <c r="BG143" s="341"/>
      <c r="BH143" s="341"/>
      <c r="BI143" s="341"/>
    </row>
    <row r="144" spans="1:91" ht="30" x14ac:dyDescent="0.25">
      <c r="A144" s="214">
        <v>11</v>
      </c>
      <c r="B144" s="215" t="s">
        <v>193</v>
      </c>
      <c r="C144" s="276" t="s">
        <v>170</v>
      </c>
      <c r="D144" s="189"/>
      <c r="E144" s="190"/>
      <c r="F144" s="191"/>
      <c r="G144" s="261">
        <v>0</v>
      </c>
      <c r="H144" s="190">
        <v>0</v>
      </c>
      <c r="I144" s="252">
        <v>0</v>
      </c>
      <c r="J144" s="189">
        <v>0</v>
      </c>
      <c r="K144" s="190">
        <v>0</v>
      </c>
      <c r="L144" s="252">
        <v>0</v>
      </c>
      <c r="M144" s="291">
        <f t="shared" ref="M144:O146" si="103">SUM(D20,G20,J20,M20,P20,S20,D46,G46,J46,M46,P46,S46,D70,G70,J70,M70,P70,S70,D95,G95,J95,M95,P95,S95,D119,G119,J119,M119,P119,S119,D144,G144,J144,)</f>
        <v>0</v>
      </c>
      <c r="N144" s="194">
        <f t="shared" si="103"/>
        <v>129449000</v>
      </c>
      <c r="O144" s="292">
        <f t="shared" si="103"/>
        <v>0</v>
      </c>
      <c r="P144" s="189">
        <v>0</v>
      </c>
      <c r="Q144" s="190">
        <v>0</v>
      </c>
      <c r="R144" s="252">
        <v>0</v>
      </c>
      <c r="S144" s="291">
        <f t="shared" ref="S144:U147" si="104">P144</f>
        <v>0</v>
      </c>
      <c r="T144" s="194">
        <f t="shared" si="104"/>
        <v>0</v>
      </c>
      <c r="U144" s="292">
        <f t="shared" si="104"/>
        <v>0</v>
      </c>
      <c r="V144" s="47"/>
      <c r="AR144" s="341"/>
      <c r="AS144" s="341"/>
      <c r="AT144" s="341"/>
      <c r="AU144" s="341"/>
      <c r="AV144" s="341"/>
      <c r="AW144" s="341"/>
      <c r="AX144" s="341"/>
      <c r="AY144" s="341"/>
      <c r="AZ144" s="341"/>
      <c r="BA144" s="341"/>
      <c r="BB144" s="341"/>
      <c r="BC144" s="341"/>
      <c r="BD144" s="341"/>
      <c r="BE144" s="341"/>
      <c r="BF144" s="341"/>
      <c r="BG144" s="341"/>
      <c r="BH144" s="341"/>
      <c r="BI144" s="341"/>
    </row>
    <row r="145" spans="1:61" x14ac:dyDescent="0.25">
      <c r="A145" s="214">
        <v>12</v>
      </c>
      <c r="B145" s="215" t="s">
        <v>79</v>
      </c>
      <c r="C145" s="276" t="s">
        <v>171</v>
      </c>
      <c r="D145" s="189"/>
      <c r="E145" s="190"/>
      <c r="F145" s="191"/>
      <c r="G145" s="261">
        <v>0</v>
      </c>
      <c r="H145" s="190">
        <v>0</v>
      </c>
      <c r="I145" s="252">
        <v>0</v>
      </c>
      <c r="J145" s="189">
        <v>0</v>
      </c>
      <c r="K145" s="190">
        <v>0</v>
      </c>
      <c r="L145" s="252">
        <v>0</v>
      </c>
      <c r="M145" s="291">
        <f t="shared" si="103"/>
        <v>0</v>
      </c>
      <c r="N145" s="194">
        <f t="shared" si="103"/>
        <v>0</v>
      </c>
      <c r="O145" s="292">
        <f t="shared" si="103"/>
        <v>0</v>
      </c>
      <c r="P145" s="189">
        <v>0</v>
      </c>
      <c r="Q145" s="190">
        <v>0</v>
      </c>
      <c r="R145" s="252">
        <v>0</v>
      </c>
      <c r="S145" s="291">
        <f t="shared" si="104"/>
        <v>0</v>
      </c>
      <c r="T145" s="194">
        <f t="shared" si="104"/>
        <v>0</v>
      </c>
      <c r="U145" s="292">
        <f t="shared" si="104"/>
        <v>0</v>
      </c>
      <c r="V145" s="341"/>
      <c r="W145" s="341"/>
      <c r="X145" s="341"/>
      <c r="Y145" s="341"/>
      <c r="Z145" s="341"/>
      <c r="AA145" s="341"/>
      <c r="AB145" s="341"/>
      <c r="AC145" s="341"/>
      <c r="AD145" s="341"/>
      <c r="AH145" s="341"/>
      <c r="AI145" s="341"/>
      <c r="AJ145" s="341"/>
      <c r="AK145" s="341"/>
      <c r="AL145" s="341"/>
      <c r="AM145" s="341"/>
      <c r="AN145" s="341"/>
      <c r="AO145" s="341"/>
      <c r="AP145" s="341"/>
      <c r="AQ145" s="341"/>
      <c r="AR145" s="341"/>
      <c r="AS145" s="341"/>
      <c r="AT145" s="341"/>
      <c r="AU145" s="341"/>
      <c r="AV145" s="341"/>
      <c r="AW145" s="341"/>
      <c r="AX145" s="341"/>
      <c r="AY145" s="341"/>
      <c r="AZ145" s="341"/>
      <c r="BA145" s="341"/>
      <c r="BB145" s="341"/>
      <c r="BC145" s="341"/>
      <c r="BD145" s="341"/>
      <c r="BE145" s="341"/>
      <c r="BF145" s="341"/>
      <c r="BG145" s="341"/>
      <c r="BH145" s="341"/>
      <c r="BI145" s="341"/>
    </row>
    <row r="146" spans="1:61" ht="30" x14ac:dyDescent="0.25">
      <c r="A146" s="214">
        <v>13</v>
      </c>
      <c r="B146" s="215" t="s">
        <v>186</v>
      </c>
      <c r="C146" s="277" t="s">
        <v>173</v>
      </c>
      <c r="D146" s="189"/>
      <c r="E146" s="190"/>
      <c r="F146" s="191"/>
      <c r="G146" s="261">
        <v>0</v>
      </c>
      <c r="H146" s="190">
        <v>0</v>
      </c>
      <c r="I146" s="252">
        <v>0</v>
      </c>
      <c r="J146" s="189">
        <v>0</v>
      </c>
      <c r="K146" s="190">
        <v>0</v>
      </c>
      <c r="L146" s="252">
        <v>0</v>
      </c>
      <c r="M146" s="291">
        <f t="shared" si="103"/>
        <v>20341813</v>
      </c>
      <c r="N146" s="194">
        <f t="shared" si="103"/>
        <v>0</v>
      </c>
      <c r="O146" s="292">
        <f t="shared" si="103"/>
        <v>0</v>
      </c>
      <c r="P146" s="189">
        <v>0</v>
      </c>
      <c r="Q146" s="190">
        <v>0</v>
      </c>
      <c r="R146" s="252">
        <v>0</v>
      </c>
      <c r="S146" s="291">
        <f t="shared" si="104"/>
        <v>0</v>
      </c>
      <c r="T146" s="194">
        <f t="shared" si="104"/>
        <v>0</v>
      </c>
      <c r="U146" s="292">
        <f t="shared" si="104"/>
        <v>0</v>
      </c>
      <c r="V146" s="341"/>
      <c r="W146" s="341"/>
      <c r="X146" s="341"/>
      <c r="Y146" s="341"/>
      <c r="Z146" s="341"/>
      <c r="AA146" s="341"/>
      <c r="AB146" s="341"/>
      <c r="AC146" s="341"/>
      <c r="AD146" s="341"/>
      <c r="AH146" s="341"/>
      <c r="AI146" s="341"/>
      <c r="AJ146" s="341"/>
      <c r="AK146" s="341"/>
      <c r="AL146" s="341"/>
      <c r="AM146" s="341"/>
      <c r="AN146" s="341"/>
      <c r="AO146" s="341"/>
      <c r="AP146" s="341"/>
      <c r="AQ146" s="341"/>
      <c r="AR146" s="341"/>
      <c r="AS146" s="341"/>
      <c r="AT146" s="341"/>
      <c r="AU146" s="341"/>
      <c r="AV146" s="341"/>
      <c r="AW146" s="341"/>
      <c r="AX146" s="341"/>
      <c r="AY146" s="341"/>
      <c r="AZ146" s="341"/>
      <c r="BA146" s="341"/>
      <c r="BB146" s="341"/>
      <c r="BC146" s="341"/>
      <c r="BD146" s="341"/>
      <c r="BE146" s="341"/>
      <c r="BF146" s="341"/>
      <c r="BG146" s="341"/>
      <c r="BH146" s="341"/>
      <c r="BI146" s="341"/>
    </row>
    <row r="147" spans="1:61" ht="29.25" x14ac:dyDescent="0.25">
      <c r="A147" s="218"/>
      <c r="B147" s="219" t="s">
        <v>108</v>
      </c>
      <c r="C147" s="279"/>
      <c r="D147" s="196">
        <f t="shared" ref="D147:J147" si="105">SUM(D144,D145,D146)</f>
        <v>0</v>
      </c>
      <c r="E147" s="197">
        <f t="shared" si="105"/>
        <v>0</v>
      </c>
      <c r="F147" s="198">
        <f t="shared" si="105"/>
        <v>0</v>
      </c>
      <c r="G147" s="199">
        <f t="shared" si="105"/>
        <v>0</v>
      </c>
      <c r="H147" s="197">
        <f t="shared" si="105"/>
        <v>0</v>
      </c>
      <c r="I147" s="200">
        <f t="shared" si="105"/>
        <v>0</v>
      </c>
      <c r="J147" s="196">
        <f t="shared" si="105"/>
        <v>0</v>
      </c>
      <c r="K147" s="197">
        <f t="shared" ref="K147:L147" si="106">SUM(K144,K145,K146)</f>
        <v>0</v>
      </c>
      <c r="L147" s="200">
        <f t="shared" si="106"/>
        <v>0</v>
      </c>
      <c r="M147" s="293">
        <f>SUM(M144,M145,M146)</f>
        <v>20341813</v>
      </c>
      <c r="N147" s="197">
        <f>SUM(N144,N145,N146)</f>
        <v>129449000</v>
      </c>
      <c r="O147" s="294">
        <f>SUM(O144,O145,O146)</f>
        <v>0</v>
      </c>
      <c r="P147" s="196">
        <f>SUM(P144,P145,P146)</f>
        <v>0</v>
      </c>
      <c r="Q147" s="197">
        <f>SUM(Q144,Q145,Q146)</f>
        <v>0</v>
      </c>
      <c r="R147" s="200">
        <f t="shared" ref="R147" si="107">SUM(R144,R145,R146)</f>
        <v>0</v>
      </c>
      <c r="S147" s="291">
        <f t="shared" si="104"/>
        <v>0</v>
      </c>
      <c r="T147" s="194">
        <f t="shared" si="104"/>
        <v>0</v>
      </c>
      <c r="U147" s="292">
        <f t="shared" si="104"/>
        <v>0</v>
      </c>
      <c r="V147" s="341"/>
      <c r="W147" s="341"/>
      <c r="X147" s="341"/>
      <c r="Y147" s="341"/>
      <c r="Z147" s="341"/>
      <c r="AA147" s="341"/>
      <c r="AB147" s="341"/>
      <c r="AC147" s="341"/>
      <c r="AD147" s="341"/>
      <c r="AH147" s="341"/>
      <c r="AI147" s="341"/>
      <c r="AJ147" s="341"/>
      <c r="AK147" s="341"/>
      <c r="AL147" s="341"/>
      <c r="AM147" s="341"/>
      <c r="AN147" s="341"/>
      <c r="AO147" s="341"/>
      <c r="AP147" s="341"/>
      <c r="AQ147" s="341"/>
      <c r="AR147" s="341"/>
      <c r="AS147" s="341"/>
      <c r="AT147" s="341"/>
      <c r="AU147" s="341"/>
      <c r="AV147" s="341"/>
      <c r="AW147" s="341"/>
      <c r="AX147" s="341"/>
      <c r="AY147" s="341"/>
      <c r="AZ147" s="341"/>
      <c r="BA147" s="341"/>
      <c r="BB147" s="341"/>
      <c r="BC147" s="341"/>
      <c r="BD147" s="341"/>
      <c r="BE147" s="341"/>
      <c r="BF147" s="341"/>
      <c r="BG147" s="341"/>
      <c r="BH147" s="341"/>
      <c r="BI147" s="341"/>
    </row>
    <row r="148" spans="1:61" ht="30" thickBot="1" x14ac:dyDescent="0.3">
      <c r="A148" s="218"/>
      <c r="B148" s="219" t="s">
        <v>117</v>
      </c>
      <c r="C148" s="279"/>
      <c r="D148" s="196">
        <f t="shared" ref="D148:I148" si="108">SUM(D147,D142,D136)</f>
        <v>0</v>
      </c>
      <c r="E148" s="197">
        <f t="shared" si="108"/>
        <v>0</v>
      </c>
      <c r="F148" s="198">
        <f t="shared" si="108"/>
        <v>0</v>
      </c>
      <c r="G148" s="199">
        <f t="shared" si="108"/>
        <v>150000</v>
      </c>
      <c r="H148" s="197">
        <f t="shared" si="108"/>
        <v>1740000</v>
      </c>
      <c r="I148" s="200">
        <f t="shared" si="108"/>
        <v>0</v>
      </c>
      <c r="J148" s="196">
        <f>SUM(S672,J142,J136)</f>
        <v>0</v>
      </c>
      <c r="K148" s="197">
        <f>SUM(T672,K142,K136)</f>
        <v>1496060</v>
      </c>
      <c r="L148" s="200">
        <f>SUM(U672,L142,L136)</f>
        <v>0</v>
      </c>
      <c r="M148" s="295">
        <f>SUM(M147,M142,M136)</f>
        <v>1216259205.2044401</v>
      </c>
      <c r="N148" s="296">
        <f>SUM(N147,N142,N136)</f>
        <v>1122513876.21</v>
      </c>
      <c r="O148" s="297">
        <f>SUM(O147,O142,O136)</f>
        <v>0</v>
      </c>
      <c r="P148" s="204">
        <f>P136+P142+P147</f>
        <v>0</v>
      </c>
      <c r="Q148" s="205">
        <f t="shared" ref="Q148" si="109">Q136+Q142+Q147</f>
        <v>39348702.82</v>
      </c>
      <c r="R148" s="208">
        <f t="shared" ref="R148" si="110">R136+R142+R147</f>
        <v>0</v>
      </c>
      <c r="S148" s="295">
        <f>S136+S142+S147</f>
        <v>0</v>
      </c>
      <c r="T148" s="296">
        <f t="shared" ref="T148" si="111">T136+T142+T147</f>
        <v>39348702.82</v>
      </c>
      <c r="U148" s="297">
        <f t="shared" ref="U148" si="112">U136+U142+U147</f>
        <v>0</v>
      </c>
      <c r="V148" s="341"/>
      <c r="W148" s="341"/>
      <c r="X148" s="341"/>
      <c r="Y148" s="341"/>
      <c r="Z148" s="341"/>
      <c r="AA148" s="341"/>
      <c r="AB148" s="341"/>
      <c r="AC148" s="341"/>
      <c r="AD148" s="341"/>
      <c r="AH148" s="341"/>
      <c r="AI148" s="341"/>
      <c r="AJ148" s="341"/>
      <c r="AK148" s="341"/>
      <c r="AL148" s="341"/>
      <c r="AM148" s="341"/>
      <c r="AN148" s="341"/>
      <c r="AO148" s="341"/>
      <c r="AP148" s="341"/>
      <c r="AQ148" s="341"/>
      <c r="AR148" s="341"/>
      <c r="AS148" s="341"/>
      <c r="AT148" s="341"/>
      <c r="AU148" s="341"/>
      <c r="AV148" s="341"/>
      <c r="AW148" s="341"/>
      <c r="AX148" s="341"/>
      <c r="AY148" s="341"/>
      <c r="AZ148" s="341"/>
      <c r="BA148" s="341"/>
      <c r="BB148" s="341"/>
      <c r="BC148" s="341"/>
      <c r="BD148" s="341"/>
      <c r="BE148" s="341"/>
      <c r="BF148" s="341"/>
      <c r="BG148" s="341"/>
      <c r="BH148" s="341"/>
      <c r="BI148" s="341"/>
    </row>
    <row r="149" spans="1:61" ht="16.5" thickTop="1" thickBot="1" x14ac:dyDescent="0.3">
      <c r="A149" s="47"/>
      <c r="B149" s="47"/>
      <c r="C149" s="47"/>
      <c r="D149" s="341"/>
      <c r="E149" s="341"/>
      <c r="F149" s="341"/>
      <c r="G149" s="341"/>
      <c r="H149" s="341"/>
      <c r="I149" s="341"/>
      <c r="J149" s="341"/>
      <c r="K149" s="341"/>
      <c r="L149" s="341"/>
      <c r="M149" s="341"/>
      <c r="N149" s="341"/>
      <c r="O149" s="341"/>
      <c r="P149" s="341"/>
      <c r="Q149" s="341"/>
      <c r="R149" s="341"/>
      <c r="S149" s="341"/>
      <c r="T149" s="341"/>
      <c r="U149" s="341"/>
      <c r="V149" s="341"/>
      <c r="W149" s="341"/>
      <c r="X149" s="341"/>
      <c r="AB149" s="341"/>
      <c r="AC149" s="341"/>
      <c r="AD149" s="341"/>
      <c r="AE149" s="341"/>
      <c r="AF149" s="341"/>
      <c r="AG149" s="341"/>
      <c r="AH149" s="341"/>
      <c r="AI149" s="341"/>
      <c r="AJ149" s="341"/>
      <c r="AK149" s="341"/>
      <c r="AL149" s="341"/>
      <c r="AM149" s="341"/>
      <c r="AN149" s="341"/>
      <c r="AO149" s="341"/>
      <c r="AP149" s="341"/>
      <c r="AQ149" s="341"/>
    </row>
    <row r="150" spans="1:61" ht="16.5" customHeight="1" thickBot="1" x14ac:dyDescent="0.3">
      <c r="D150" s="924" t="s">
        <v>92</v>
      </c>
      <c r="E150" s="925"/>
      <c r="F150" s="925"/>
      <c r="G150" s="925"/>
      <c r="H150" s="925"/>
      <c r="I150" s="925"/>
      <c r="J150" s="925"/>
      <c r="K150" s="925"/>
      <c r="L150" s="925"/>
      <c r="M150" s="925"/>
      <c r="N150" s="925"/>
      <c r="O150" s="925"/>
      <c r="P150" s="925"/>
      <c r="Q150" s="925"/>
      <c r="R150" s="925"/>
      <c r="S150" s="925"/>
      <c r="T150" s="925"/>
      <c r="U150" s="926"/>
      <c r="V150" s="47"/>
      <c r="AK150" s="46"/>
      <c r="AL150" s="46"/>
      <c r="AM150" s="46"/>
      <c r="AN150" s="46"/>
      <c r="AO150" s="46"/>
    </row>
    <row r="151" spans="1:61" ht="60" customHeight="1" x14ac:dyDescent="0.25">
      <c r="A151" s="223"/>
      <c r="B151" s="219"/>
      <c r="C151" s="274" t="s">
        <v>337</v>
      </c>
      <c r="D151" s="780" t="s">
        <v>252</v>
      </c>
      <c r="E151" s="780"/>
      <c r="F151" s="781"/>
      <c r="G151" s="782" t="s">
        <v>253</v>
      </c>
      <c r="H151" s="780"/>
      <c r="I151" s="783"/>
      <c r="J151" s="784" t="s">
        <v>254</v>
      </c>
      <c r="K151" s="780"/>
      <c r="L151" s="781"/>
      <c r="M151" s="782" t="s">
        <v>259</v>
      </c>
      <c r="N151" s="780"/>
      <c r="O151" s="783"/>
      <c r="P151" s="806" t="s">
        <v>296</v>
      </c>
      <c r="Q151" s="846"/>
      <c r="R151" s="846"/>
      <c r="S151" s="845" t="s">
        <v>305</v>
      </c>
      <c r="T151" s="846"/>
      <c r="U151" s="805"/>
      <c r="V151" s="47"/>
      <c r="AP151" s="46"/>
      <c r="AQ151" s="46"/>
      <c r="AR151" s="48"/>
    </row>
    <row r="152" spans="1:61" ht="84" customHeight="1" x14ac:dyDescent="0.25">
      <c r="A152" s="223"/>
      <c r="B152" s="219"/>
      <c r="C152" s="275" t="s">
        <v>126</v>
      </c>
      <c r="D152" s="793" t="s">
        <v>345</v>
      </c>
      <c r="E152" s="774"/>
      <c r="F152" s="825"/>
      <c r="G152" s="775" t="s">
        <v>338</v>
      </c>
      <c r="H152" s="774"/>
      <c r="I152" s="774"/>
      <c r="J152" s="775" t="s">
        <v>339</v>
      </c>
      <c r="K152" s="774"/>
      <c r="L152" s="825"/>
      <c r="M152" s="775" t="s">
        <v>344</v>
      </c>
      <c r="N152" s="774"/>
      <c r="O152" s="825"/>
      <c r="P152" s="793" t="s">
        <v>389</v>
      </c>
      <c r="Q152" s="774"/>
      <c r="R152" s="825"/>
      <c r="S152" s="793" t="s">
        <v>390</v>
      </c>
      <c r="T152" s="774"/>
      <c r="U152" s="826"/>
      <c r="V152" s="47"/>
      <c r="AP152" s="46"/>
      <c r="AQ152" s="46"/>
      <c r="AR152" s="48"/>
    </row>
    <row r="153" spans="1:61" ht="87.75" customHeight="1" x14ac:dyDescent="0.25">
      <c r="A153" s="211" t="s">
        <v>42</v>
      </c>
      <c r="B153" s="212" t="s">
        <v>126</v>
      </c>
      <c r="C153" s="282" t="s">
        <v>144</v>
      </c>
      <c r="D153" s="317" t="s">
        <v>161</v>
      </c>
      <c r="E153" s="317" t="s">
        <v>162</v>
      </c>
      <c r="F153" s="333" t="s">
        <v>163</v>
      </c>
      <c r="G153" s="322" t="s">
        <v>161</v>
      </c>
      <c r="H153" s="320" t="s">
        <v>162</v>
      </c>
      <c r="I153" s="323" t="s">
        <v>163</v>
      </c>
      <c r="J153" s="319" t="s">
        <v>161</v>
      </c>
      <c r="K153" s="320" t="s">
        <v>162</v>
      </c>
      <c r="L153" s="321" t="s">
        <v>163</v>
      </c>
      <c r="M153" s="322" t="s">
        <v>161</v>
      </c>
      <c r="N153" s="320" t="s">
        <v>162</v>
      </c>
      <c r="O153" s="323" t="s">
        <v>163</v>
      </c>
      <c r="P153" s="325" t="s">
        <v>161</v>
      </c>
      <c r="Q153" s="325" t="s">
        <v>162</v>
      </c>
      <c r="R153" s="326" t="s">
        <v>163</v>
      </c>
      <c r="S153" s="327" t="s">
        <v>161</v>
      </c>
      <c r="T153" s="325" t="s">
        <v>162</v>
      </c>
      <c r="U153" s="325" t="s">
        <v>163</v>
      </c>
      <c r="V153" s="47"/>
      <c r="AP153" s="46"/>
      <c r="AQ153" s="46"/>
      <c r="AR153" s="48"/>
    </row>
    <row r="154" spans="1:61" ht="30" x14ac:dyDescent="0.25">
      <c r="A154" s="214" t="s">
        <v>56</v>
      </c>
      <c r="B154" s="215" t="s">
        <v>58</v>
      </c>
      <c r="C154" s="280"/>
      <c r="D154" s="901"/>
      <c r="E154" s="901"/>
      <c r="F154" s="902"/>
      <c r="G154" s="903"/>
      <c r="H154" s="901"/>
      <c r="I154" s="904"/>
      <c r="J154" s="914"/>
      <c r="K154" s="901"/>
      <c r="L154" s="902"/>
      <c r="M154" s="903"/>
      <c r="N154" s="901"/>
      <c r="O154" s="904"/>
      <c r="P154" s="906"/>
      <c r="Q154" s="906"/>
      <c r="R154" s="907"/>
      <c r="S154" s="908"/>
      <c r="T154" s="906"/>
      <c r="U154" s="906"/>
      <c r="V154" s="47"/>
      <c r="AP154" s="46"/>
      <c r="AQ154" s="46"/>
      <c r="AR154" s="48"/>
    </row>
    <row r="155" spans="1:61" x14ac:dyDescent="0.25">
      <c r="A155" s="214">
        <v>1</v>
      </c>
      <c r="B155" s="215" t="s">
        <v>2</v>
      </c>
      <c r="C155" s="276" t="s">
        <v>174</v>
      </c>
      <c r="D155" s="190">
        <v>1886380</v>
      </c>
      <c r="E155" s="190">
        <v>0</v>
      </c>
      <c r="F155" s="252">
        <v>0</v>
      </c>
      <c r="G155" s="189">
        <v>3800000</v>
      </c>
      <c r="H155" s="190">
        <v>0</v>
      </c>
      <c r="I155" s="191">
        <v>0</v>
      </c>
      <c r="J155" s="261">
        <v>0</v>
      </c>
      <c r="K155" s="190">
        <v>0</v>
      </c>
      <c r="L155" s="252">
        <v>0</v>
      </c>
      <c r="M155" s="189">
        <v>7350087</v>
      </c>
      <c r="N155" s="190">
        <v>0</v>
      </c>
      <c r="O155" s="191">
        <v>0</v>
      </c>
      <c r="P155" s="252">
        <v>0</v>
      </c>
      <c r="Q155" s="190">
        <v>1900000</v>
      </c>
      <c r="R155" s="261">
        <v>0</v>
      </c>
      <c r="S155" s="260">
        <v>0</v>
      </c>
      <c r="T155" s="190">
        <v>416600</v>
      </c>
      <c r="U155" s="261">
        <v>0</v>
      </c>
      <c r="V155" s="47"/>
      <c r="AP155" s="46"/>
      <c r="AQ155" s="46"/>
      <c r="AR155" s="48"/>
    </row>
    <row r="156" spans="1:61" ht="30" x14ac:dyDescent="0.25">
      <c r="A156" s="214">
        <v>2</v>
      </c>
      <c r="B156" s="215" t="s">
        <v>60</v>
      </c>
      <c r="C156" s="276" t="s">
        <v>175</v>
      </c>
      <c r="D156" s="190">
        <v>420114</v>
      </c>
      <c r="E156" s="190">
        <v>0</v>
      </c>
      <c r="F156" s="252">
        <v>0</v>
      </c>
      <c r="G156" s="189">
        <v>848900</v>
      </c>
      <c r="H156" s="190">
        <v>0</v>
      </c>
      <c r="I156" s="191">
        <v>0</v>
      </c>
      <c r="J156" s="261">
        <v>0</v>
      </c>
      <c r="K156" s="190">
        <v>0</v>
      </c>
      <c r="L156" s="252">
        <v>0</v>
      </c>
      <c r="M156" s="189">
        <v>1658620</v>
      </c>
      <c r="N156" s="190">
        <v>0</v>
      </c>
      <c r="O156" s="191">
        <v>0</v>
      </c>
      <c r="P156" s="252">
        <v>0</v>
      </c>
      <c r="Q156" s="190">
        <v>424450</v>
      </c>
      <c r="R156" s="261">
        <v>0</v>
      </c>
      <c r="S156" s="260">
        <v>0</v>
      </c>
      <c r="T156" s="190">
        <v>56241</v>
      </c>
      <c r="U156" s="261">
        <v>0</v>
      </c>
      <c r="V156" s="47"/>
      <c r="AP156" s="46"/>
      <c r="AQ156" s="46"/>
      <c r="AR156" s="48"/>
    </row>
    <row r="157" spans="1:61" x14ac:dyDescent="0.25">
      <c r="A157" s="214">
        <v>3</v>
      </c>
      <c r="B157" s="215" t="s">
        <v>3</v>
      </c>
      <c r="C157" s="276" t="s">
        <v>177</v>
      </c>
      <c r="D157" s="190">
        <v>4051300</v>
      </c>
      <c r="E157" s="190">
        <v>0</v>
      </c>
      <c r="F157" s="252">
        <v>0</v>
      </c>
      <c r="G157" s="189">
        <v>381000</v>
      </c>
      <c r="H157" s="190">
        <v>0</v>
      </c>
      <c r="I157" s="191">
        <v>0</v>
      </c>
      <c r="J157" s="261">
        <v>2628900</v>
      </c>
      <c r="K157" s="190">
        <v>0</v>
      </c>
      <c r="L157" s="252">
        <v>0</v>
      </c>
      <c r="M157" s="189">
        <v>4804514.18</v>
      </c>
      <c r="N157" s="190">
        <v>0</v>
      </c>
      <c r="O157" s="191">
        <v>0</v>
      </c>
      <c r="P157" s="252">
        <v>0</v>
      </c>
      <c r="Q157" s="190">
        <v>2856500</v>
      </c>
      <c r="R157" s="261">
        <v>0</v>
      </c>
      <c r="S157" s="260">
        <v>0</v>
      </c>
      <c r="T157" s="190">
        <v>508000</v>
      </c>
      <c r="U157" s="261">
        <v>0</v>
      </c>
      <c r="V157" s="47"/>
      <c r="AP157" s="46"/>
      <c r="AQ157" s="46"/>
      <c r="AR157" s="48"/>
    </row>
    <row r="158" spans="1:61" x14ac:dyDescent="0.25">
      <c r="A158" s="214">
        <v>4</v>
      </c>
      <c r="B158" s="215" t="s">
        <v>54</v>
      </c>
      <c r="C158" s="276" t="s">
        <v>178</v>
      </c>
      <c r="D158" s="190">
        <v>0</v>
      </c>
      <c r="E158" s="190">
        <v>0</v>
      </c>
      <c r="F158" s="252">
        <v>0</v>
      </c>
      <c r="G158" s="189">
        <v>0</v>
      </c>
      <c r="H158" s="190">
        <v>0</v>
      </c>
      <c r="I158" s="191">
        <v>0</v>
      </c>
      <c r="J158" s="261">
        <v>0</v>
      </c>
      <c r="K158" s="190">
        <v>0</v>
      </c>
      <c r="L158" s="252">
        <v>0</v>
      </c>
      <c r="M158" s="189">
        <v>0</v>
      </c>
      <c r="N158" s="190">
        <v>0</v>
      </c>
      <c r="O158" s="191">
        <v>0</v>
      </c>
      <c r="P158" s="252">
        <v>0</v>
      </c>
      <c r="Q158" s="190">
        <v>0</v>
      </c>
      <c r="R158" s="261">
        <v>0</v>
      </c>
      <c r="S158" s="260">
        <v>0</v>
      </c>
      <c r="T158" s="190">
        <v>0</v>
      </c>
      <c r="U158" s="261">
        <v>0</v>
      </c>
      <c r="V158" s="47"/>
      <c r="AP158" s="46"/>
      <c r="AQ158" s="46"/>
      <c r="AR158" s="48"/>
    </row>
    <row r="159" spans="1:61" x14ac:dyDescent="0.25">
      <c r="A159" s="214">
        <v>5</v>
      </c>
      <c r="B159" s="215" t="s">
        <v>61</v>
      </c>
      <c r="C159" s="276" t="s">
        <v>179</v>
      </c>
      <c r="D159" s="190">
        <v>0</v>
      </c>
      <c r="E159" s="190">
        <v>0</v>
      </c>
      <c r="F159" s="252">
        <v>0</v>
      </c>
      <c r="G159" s="189">
        <v>0</v>
      </c>
      <c r="H159" s="190">
        <v>0</v>
      </c>
      <c r="I159" s="191">
        <v>0</v>
      </c>
      <c r="J159" s="261">
        <v>0</v>
      </c>
      <c r="K159" s="190">
        <v>0</v>
      </c>
      <c r="L159" s="252">
        <v>0</v>
      </c>
      <c r="M159" s="189">
        <v>0</v>
      </c>
      <c r="N159" s="190">
        <v>0</v>
      </c>
      <c r="O159" s="191">
        <v>0</v>
      </c>
      <c r="P159" s="252">
        <v>0</v>
      </c>
      <c r="Q159" s="190">
        <v>0</v>
      </c>
      <c r="R159" s="261">
        <v>0</v>
      </c>
      <c r="S159" s="260">
        <v>0</v>
      </c>
      <c r="T159" s="190">
        <v>0</v>
      </c>
      <c r="U159" s="261">
        <v>0</v>
      </c>
      <c r="V159" s="47"/>
      <c r="AP159" s="46"/>
      <c r="AQ159" s="46"/>
      <c r="AR159" s="48"/>
    </row>
    <row r="160" spans="1:61" x14ac:dyDescent="0.25">
      <c r="A160" s="214">
        <v>6</v>
      </c>
      <c r="B160" s="215" t="s">
        <v>112</v>
      </c>
      <c r="C160" s="277" t="s">
        <v>180</v>
      </c>
      <c r="D160" s="190">
        <v>0</v>
      </c>
      <c r="E160" s="190">
        <v>0</v>
      </c>
      <c r="F160" s="252">
        <v>0</v>
      </c>
      <c r="G160" s="189">
        <v>0</v>
      </c>
      <c r="H160" s="190">
        <v>0</v>
      </c>
      <c r="I160" s="191">
        <v>0</v>
      </c>
      <c r="J160" s="261">
        <v>0</v>
      </c>
      <c r="K160" s="190">
        <v>0</v>
      </c>
      <c r="L160" s="252">
        <v>0</v>
      </c>
      <c r="M160" s="189">
        <v>0</v>
      </c>
      <c r="N160" s="190">
        <v>0</v>
      </c>
      <c r="O160" s="191">
        <v>0</v>
      </c>
      <c r="P160" s="252">
        <v>0</v>
      </c>
      <c r="Q160" s="190">
        <v>0</v>
      </c>
      <c r="R160" s="303">
        <v>0</v>
      </c>
      <c r="S160" s="260">
        <v>0</v>
      </c>
      <c r="T160" s="190">
        <v>0</v>
      </c>
      <c r="U160" s="261">
        <v>0</v>
      </c>
      <c r="V160" s="47"/>
      <c r="AP160" s="46"/>
      <c r="AQ160" s="46"/>
      <c r="AR160" s="48"/>
    </row>
    <row r="161" spans="1:44" x14ac:dyDescent="0.25">
      <c r="A161" s="218"/>
      <c r="B161" s="219" t="s">
        <v>62</v>
      </c>
      <c r="C161" s="278"/>
      <c r="D161" s="197">
        <f>SUM(D155:D159)</f>
        <v>6357794</v>
      </c>
      <c r="E161" s="197">
        <f t="shared" ref="E161:F161" si="113">SUM(E155:E159)</f>
        <v>0</v>
      </c>
      <c r="F161" s="200">
        <f t="shared" si="113"/>
        <v>0</v>
      </c>
      <c r="G161" s="196">
        <f>SUM(G155:G159)</f>
        <v>5029900</v>
      </c>
      <c r="H161" s="197">
        <f t="shared" ref="H161:I161" si="114">SUM(H155:H159)</f>
        <v>0</v>
      </c>
      <c r="I161" s="198">
        <f t="shared" si="114"/>
        <v>0</v>
      </c>
      <c r="J161" s="199">
        <f>SUM(J155:J159)</f>
        <v>2628900</v>
      </c>
      <c r="K161" s="197">
        <f t="shared" ref="K161:L161" si="115">SUM(K155:K159)</f>
        <v>0</v>
      </c>
      <c r="L161" s="200">
        <f t="shared" si="115"/>
        <v>0</v>
      </c>
      <c r="M161" s="196">
        <f>SUM(M155:M159)</f>
        <v>13813221.18</v>
      </c>
      <c r="N161" s="197">
        <f t="shared" ref="N161:O161" si="116">SUM(N155:N159)</f>
        <v>0</v>
      </c>
      <c r="O161" s="198">
        <f t="shared" si="116"/>
        <v>0</v>
      </c>
      <c r="P161" s="200">
        <f>SUM(P155:P159)</f>
        <v>0</v>
      </c>
      <c r="Q161" s="197">
        <f t="shared" ref="Q161:R161" si="117">SUM(Q155:Q159)</f>
        <v>5180950</v>
      </c>
      <c r="R161" s="199">
        <f t="shared" si="117"/>
        <v>0</v>
      </c>
      <c r="S161" s="304">
        <f>SUM(S155:S159)</f>
        <v>0</v>
      </c>
      <c r="T161" s="197">
        <f t="shared" ref="T161:U161" si="118">SUM(T155:T159)</f>
        <v>980841</v>
      </c>
      <c r="U161" s="199">
        <f t="shared" si="118"/>
        <v>0</v>
      </c>
      <c r="V161" s="47"/>
      <c r="AP161" s="46"/>
      <c r="AQ161" s="46"/>
      <c r="AR161" s="48"/>
    </row>
    <row r="162" spans="1:44" ht="30" x14ac:dyDescent="0.25">
      <c r="A162" s="214" t="s">
        <v>85</v>
      </c>
      <c r="B162" s="215" t="s">
        <v>65</v>
      </c>
      <c r="C162" s="276"/>
      <c r="D162" s="748"/>
      <c r="E162" s="748"/>
      <c r="F162" s="749"/>
      <c r="G162" s="747"/>
      <c r="H162" s="748"/>
      <c r="I162" s="751"/>
      <c r="J162" s="752"/>
      <c r="K162" s="748"/>
      <c r="L162" s="749"/>
      <c r="M162" s="747"/>
      <c r="N162" s="748"/>
      <c r="O162" s="751"/>
      <c r="P162" s="748"/>
      <c r="Q162" s="748"/>
      <c r="R162" s="751"/>
      <c r="S162" s="747"/>
      <c r="T162" s="748"/>
      <c r="U162" s="748"/>
      <c r="V162" s="47"/>
      <c r="AP162" s="46"/>
      <c r="AQ162" s="46"/>
      <c r="AR162" s="48"/>
    </row>
    <row r="163" spans="1:44" x14ac:dyDescent="0.25">
      <c r="A163" s="214">
        <v>7</v>
      </c>
      <c r="B163" s="215" t="s">
        <v>67</v>
      </c>
      <c r="C163" s="276" t="s">
        <v>181</v>
      </c>
      <c r="D163" s="190">
        <v>0</v>
      </c>
      <c r="E163" s="190">
        <v>0</v>
      </c>
      <c r="F163" s="252">
        <v>0</v>
      </c>
      <c r="G163" s="189">
        <v>0</v>
      </c>
      <c r="H163" s="190">
        <v>0</v>
      </c>
      <c r="I163" s="191">
        <v>0</v>
      </c>
      <c r="J163" s="261">
        <v>0</v>
      </c>
      <c r="K163" s="190">
        <v>0</v>
      </c>
      <c r="L163" s="252">
        <v>0</v>
      </c>
      <c r="M163" s="189">
        <v>0</v>
      </c>
      <c r="N163" s="190">
        <v>0</v>
      </c>
      <c r="O163" s="191">
        <v>0</v>
      </c>
      <c r="P163" s="252">
        <v>0</v>
      </c>
      <c r="Q163" s="190">
        <v>0</v>
      </c>
      <c r="R163" s="261">
        <v>0</v>
      </c>
      <c r="S163" s="260">
        <v>0</v>
      </c>
      <c r="T163" s="190">
        <v>0</v>
      </c>
      <c r="U163" s="261">
        <v>0</v>
      </c>
      <c r="V163" s="47"/>
      <c r="AP163" s="46"/>
      <c r="AQ163" s="46"/>
      <c r="AR163" s="48"/>
    </row>
    <row r="164" spans="1:44" x14ac:dyDescent="0.25">
      <c r="A164" s="214">
        <v>8</v>
      </c>
      <c r="B164" s="215" t="s">
        <v>68</v>
      </c>
      <c r="C164" s="276" t="s">
        <v>182</v>
      </c>
      <c r="D164" s="190">
        <v>0</v>
      </c>
      <c r="E164" s="190">
        <v>0</v>
      </c>
      <c r="F164" s="252">
        <v>0</v>
      </c>
      <c r="G164" s="189">
        <v>0</v>
      </c>
      <c r="H164" s="190">
        <v>0</v>
      </c>
      <c r="I164" s="191">
        <v>0</v>
      </c>
      <c r="J164" s="261">
        <v>0</v>
      </c>
      <c r="K164" s="190">
        <v>0</v>
      </c>
      <c r="L164" s="252">
        <v>0</v>
      </c>
      <c r="M164" s="189">
        <v>0</v>
      </c>
      <c r="N164" s="190">
        <v>0</v>
      </c>
      <c r="O164" s="191">
        <v>0</v>
      </c>
      <c r="P164" s="252">
        <v>0</v>
      </c>
      <c r="Q164" s="190">
        <v>0</v>
      </c>
      <c r="R164" s="261">
        <v>0</v>
      </c>
      <c r="S164" s="260">
        <v>0</v>
      </c>
      <c r="T164" s="190">
        <v>0</v>
      </c>
      <c r="U164" s="261">
        <v>0</v>
      </c>
      <c r="V164" s="47"/>
      <c r="AP164" s="46"/>
      <c r="AQ164" s="46"/>
      <c r="AR164" s="48"/>
    </row>
    <row r="165" spans="1:44" x14ac:dyDescent="0.25">
      <c r="A165" s="214">
        <v>9</v>
      </c>
      <c r="B165" s="215" t="s">
        <v>69</v>
      </c>
      <c r="C165" s="276" t="s">
        <v>183</v>
      </c>
      <c r="D165" s="190">
        <v>0</v>
      </c>
      <c r="E165" s="190">
        <v>0</v>
      </c>
      <c r="F165" s="252">
        <v>0</v>
      </c>
      <c r="G165" s="189">
        <v>0</v>
      </c>
      <c r="H165" s="190">
        <v>0</v>
      </c>
      <c r="I165" s="191">
        <v>0</v>
      </c>
      <c r="J165" s="261">
        <v>0</v>
      </c>
      <c r="K165" s="190">
        <v>0</v>
      </c>
      <c r="L165" s="252">
        <v>0</v>
      </c>
      <c r="M165" s="189">
        <v>0</v>
      </c>
      <c r="N165" s="190">
        <v>0</v>
      </c>
      <c r="O165" s="191">
        <v>0</v>
      </c>
      <c r="P165" s="252">
        <v>0</v>
      </c>
      <c r="Q165" s="190">
        <v>0</v>
      </c>
      <c r="R165" s="261">
        <v>0</v>
      </c>
      <c r="S165" s="260">
        <v>0</v>
      </c>
      <c r="T165" s="190">
        <v>0</v>
      </c>
      <c r="U165" s="261">
        <v>0</v>
      </c>
      <c r="V165" s="47"/>
      <c r="AP165" s="46"/>
      <c r="AQ165" s="46"/>
      <c r="AR165" s="48"/>
    </row>
    <row r="166" spans="1:44" x14ac:dyDescent="0.25">
      <c r="A166" s="214">
        <v>10</v>
      </c>
      <c r="B166" s="215" t="s">
        <v>16</v>
      </c>
      <c r="C166" s="276" t="s">
        <v>180</v>
      </c>
      <c r="D166" s="190">
        <v>0</v>
      </c>
      <c r="E166" s="190">
        <v>0</v>
      </c>
      <c r="F166" s="252">
        <v>0</v>
      </c>
      <c r="G166" s="189">
        <v>0</v>
      </c>
      <c r="H166" s="190">
        <v>0</v>
      </c>
      <c r="I166" s="191">
        <v>0</v>
      </c>
      <c r="J166" s="261">
        <v>0</v>
      </c>
      <c r="K166" s="190">
        <v>0</v>
      </c>
      <c r="L166" s="252">
        <v>0</v>
      </c>
      <c r="M166" s="189">
        <v>0</v>
      </c>
      <c r="N166" s="190">
        <v>0</v>
      </c>
      <c r="O166" s="191">
        <v>0</v>
      </c>
      <c r="P166" s="252">
        <v>0</v>
      </c>
      <c r="Q166" s="190">
        <v>0</v>
      </c>
      <c r="R166" s="261">
        <v>0</v>
      </c>
      <c r="S166" s="260">
        <v>0</v>
      </c>
      <c r="T166" s="190">
        <v>0</v>
      </c>
      <c r="U166" s="261">
        <v>0</v>
      </c>
      <c r="V166" s="47"/>
      <c r="AP166" s="46"/>
      <c r="AQ166" s="46"/>
      <c r="AR166" s="48"/>
    </row>
    <row r="167" spans="1:44" ht="29.25" x14ac:dyDescent="0.25">
      <c r="A167" s="218"/>
      <c r="B167" s="219" t="s">
        <v>70</v>
      </c>
      <c r="C167" s="278"/>
      <c r="D167" s="197">
        <f>SUM(D163,D164,D165,D166)</f>
        <v>0</v>
      </c>
      <c r="E167" s="197">
        <f t="shared" ref="E167:F167" si="119">SUM(E163,E164,E165,E166)</f>
        <v>0</v>
      </c>
      <c r="F167" s="200">
        <f t="shared" si="119"/>
        <v>0</v>
      </c>
      <c r="G167" s="196">
        <f>SUM(G163,G164,G165,G166)</f>
        <v>0</v>
      </c>
      <c r="H167" s="197">
        <f t="shared" ref="H167:I167" si="120">SUM(H163,H164,H165,H166)</f>
        <v>0</v>
      </c>
      <c r="I167" s="198">
        <f t="shared" si="120"/>
        <v>0</v>
      </c>
      <c r="J167" s="199">
        <f>SUM(J163,J164,J165,J166)</f>
        <v>0</v>
      </c>
      <c r="K167" s="197">
        <f t="shared" ref="K167:L167" si="121">SUM(K163,K164,K165,K166)</f>
        <v>0</v>
      </c>
      <c r="L167" s="200">
        <f t="shared" si="121"/>
        <v>0</v>
      </c>
      <c r="M167" s="196">
        <f>SUM(M163,M164,M165,M166)</f>
        <v>0</v>
      </c>
      <c r="N167" s="197">
        <f t="shared" ref="N167:O167" si="122">SUM(N163,N164,N165,N166)</f>
        <v>0</v>
      </c>
      <c r="O167" s="198">
        <f t="shared" si="122"/>
        <v>0</v>
      </c>
      <c r="P167" s="200">
        <f>SUM(P163,P164,P165,P166)</f>
        <v>0</v>
      </c>
      <c r="Q167" s="197">
        <f t="shared" ref="Q167:R167" si="123">SUM(Q163,Q164,Q165,Q166)</f>
        <v>0</v>
      </c>
      <c r="R167" s="305">
        <f t="shared" si="123"/>
        <v>0</v>
      </c>
      <c r="S167" s="304">
        <f>SUM(S163,S164,S165,S166)</f>
        <v>0</v>
      </c>
      <c r="T167" s="197">
        <f t="shared" ref="T167:U167" si="124">SUM(T163,T164,T165,T166)</f>
        <v>0</v>
      </c>
      <c r="U167" s="199">
        <f t="shared" si="124"/>
        <v>0</v>
      </c>
      <c r="V167" s="47"/>
      <c r="AP167" s="46"/>
      <c r="AQ167" s="46"/>
      <c r="AR167" s="48"/>
    </row>
    <row r="168" spans="1:44" ht="30" x14ac:dyDescent="0.25">
      <c r="A168" s="214" t="s">
        <v>86</v>
      </c>
      <c r="B168" s="215" t="s">
        <v>91</v>
      </c>
      <c r="C168" s="280"/>
      <c r="D168" s="748"/>
      <c r="E168" s="748"/>
      <c r="F168" s="749"/>
      <c r="G168" s="747"/>
      <c r="H168" s="748"/>
      <c r="I168" s="751"/>
      <c r="J168" s="752"/>
      <c r="K168" s="748"/>
      <c r="L168" s="749"/>
      <c r="M168" s="747"/>
      <c r="N168" s="748"/>
      <c r="O168" s="751"/>
      <c r="P168" s="748"/>
      <c r="Q168" s="748"/>
      <c r="R168" s="751"/>
      <c r="S168" s="747"/>
      <c r="T168" s="748"/>
      <c r="U168" s="748"/>
      <c r="V168" s="47"/>
      <c r="AP168" s="46"/>
      <c r="AQ168" s="46"/>
      <c r="AR168" s="48"/>
    </row>
    <row r="169" spans="1:44" ht="30" x14ac:dyDescent="0.25">
      <c r="A169" s="214">
        <v>11</v>
      </c>
      <c r="B169" s="215" t="s">
        <v>193</v>
      </c>
      <c r="C169" s="276" t="s">
        <v>170</v>
      </c>
      <c r="D169" s="190">
        <v>0</v>
      </c>
      <c r="E169" s="190">
        <v>0</v>
      </c>
      <c r="F169" s="252">
        <v>0</v>
      </c>
      <c r="G169" s="189">
        <v>0</v>
      </c>
      <c r="H169" s="190">
        <v>0</v>
      </c>
      <c r="I169" s="191">
        <v>0</v>
      </c>
      <c r="J169" s="261">
        <v>0</v>
      </c>
      <c r="K169" s="190">
        <v>0</v>
      </c>
      <c r="L169" s="252">
        <v>0</v>
      </c>
      <c r="M169" s="189">
        <v>0</v>
      </c>
      <c r="N169" s="190">
        <v>0</v>
      </c>
      <c r="O169" s="191">
        <v>0</v>
      </c>
      <c r="P169" s="252">
        <v>0</v>
      </c>
      <c r="Q169" s="190">
        <v>0</v>
      </c>
      <c r="R169" s="261">
        <v>0</v>
      </c>
      <c r="S169" s="260">
        <v>0</v>
      </c>
      <c r="T169" s="190">
        <v>0</v>
      </c>
      <c r="U169" s="261">
        <v>0</v>
      </c>
      <c r="V169" s="47"/>
      <c r="AP169" s="46"/>
      <c r="AQ169" s="46"/>
      <c r="AR169" s="48"/>
    </row>
    <row r="170" spans="1:44" x14ac:dyDescent="0.25">
      <c r="A170" s="214">
        <v>12</v>
      </c>
      <c r="B170" s="215" t="s">
        <v>79</v>
      </c>
      <c r="C170" s="276" t="s">
        <v>171</v>
      </c>
      <c r="D170" s="190">
        <v>0</v>
      </c>
      <c r="E170" s="190">
        <v>0</v>
      </c>
      <c r="F170" s="252">
        <v>0</v>
      </c>
      <c r="G170" s="189">
        <v>0</v>
      </c>
      <c r="H170" s="190">
        <v>0</v>
      </c>
      <c r="I170" s="191">
        <v>0</v>
      </c>
      <c r="J170" s="261">
        <v>0</v>
      </c>
      <c r="K170" s="190">
        <v>0</v>
      </c>
      <c r="L170" s="252">
        <v>0</v>
      </c>
      <c r="M170" s="189">
        <v>0</v>
      </c>
      <c r="N170" s="190">
        <v>0</v>
      </c>
      <c r="O170" s="191">
        <v>0</v>
      </c>
      <c r="P170" s="252">
        <v>0</v>
      </c>
      <c r="Q170" s="190">
        <v>0</v>
      </c>
      <c r="R170" s="261">
        <v>0</v>
      </c>
      <c r="S170" s="260">
        <v>0</v>
      </c>
      <c r="T170" s="190">
        <v>0</v>
      </c>
      <c r="U170" s="261">
        <v>0</v>
      </c>
      <c r="V170" s="47"/>
      <c r="AP170" s="46"/>
      <c r="AQ170" s="46"/>
      <c r="AR170" s="48"/>
    </row>
    <row r="171" spans="1:44" ht="30" x14ac:dyDescent="0.25">
      <c r="A171" s="214">
        <v>13</v>
      </c>
      <c r="B171" s="215" t="s">
        <v>186</v>
      </c>
      <c r="C171" s="277" t="s">
        <v>173</v>
      </c>
      <c r="D171" s="190">
        <v>0</v>
      </c>
      <c r="E171" s="190">
        <v>0</v>
      </c>
      <c r="F171" s="252">
        <v>0</v>
      </c>
      <c r="G171" s="189">
        <v>0</v>
      </c>
      <c r="H171" s="190">
        <v>0</v>
      </c>
      <c r="I171" s="191">
        <v>0</v>
      </c>
      <c r="J171" s="261">
        <v>0</v>
      </c>
      <c r="K171" s="190">
        <v>0</v>
      </c>
      <c r="L171" s="252">
        <v>0</v>
      </c>
      <c r="M171" s="189">
        <v>0</v>
      </c>
      <c r="N171" s="190">
        <v>0</v>
      </c>
      <c r="O171" s="191">
        <v>0</v>
      </c>
      <c r="P171" s="252">
        <v>0</v>
      </c>
      <c r="Q171" s="190">
        <v>0</v>
      </c>
      <c r="R171" s="261">
        <v>0</v>
      </c>
      <c r="S171" s="260">
        <v>0</v>
      </c>
      <c r="T171" s="190">
        <v>0</v>
      </c>
      <c r="U171" s="261">
        <v>0</v>
      </c>
      <c r="V171" s="47"/>
      <c r="AP171" s="46"/>
      <c r="AQ171" s="46"/>
      <c r="AR171" s="48"/>
    </row>
    <row r="172" spans="1:44" ht="29.25" x14ac:dyDescent="0.25">
      <c r="A172" s="218"/>
      <c r="B172" s="219" t="s">
        <v>108</v>
      </c>
      <c r="C172" s="279"/>
      <c r="D172" s="197">
        <f>SUM(D169,D170,D171)</f>
        <v>0</v>
      </c>
      <c r="E172" s="197">
        <f t="shared" ref="E172:F172" si="125">SUM(E169,E170,E171)</f>
        <v>0</v>
      </c>
      <c r="F172" s="200">
        <f t="shared" si="125"/>
        <v>0</v>
      </c>
      <c r="G172" s="196">
        <f>SUM(G169,G170,G171)</f>
        <v>0</v>
      </c>
      <c r="H172" s="197">
        <f t="shared" ref="H172:I172" si="126">SUM(H169,H170,H171)</f>
        <v>0</v>
      </c>
      <c r="I172" s="198">
        <f t="shared" si="126"/>
        <v>0</v>
      </c>
      <c r="J172" s="199">
        <f>SUM(J169,J170,J171)</f>
        <v>0</v>
      </c>
      <c r="K172" s="197">
        <f t="shared" ref="K172:L172" si="127">SUM(K169,K170,K171)</f>
        <v>0</v>
      </c>
      <c r="L172" s="200">
        <f t="shared" si="127"/>
        <v>0</v>
      </c>
      <c r="M172" s="196">
        <f>SUM(M169,M170,M171)</f>
        <v>0</v>
      </c>
      <c r="N172" s="197">
        <f t="shared" ref="N172:O172" si="128">SUM(N169,N170,N171)</f>
        <v>0</v>
      </c>
      <c r="O172" s="198">
        <f t="shared" si="128"/>
        <v>0</v>
      </c>
      <c r="P172" s="200">
        <f>SUM(P169,P170,P171)</f>
        <v>0</v>
      </c>
      <c r="Q172" s="197">
        <f t="shared" ref="Q172:R172" si="129">SUM(Q169,Q170,Q171)</f>
        <v>0</v>
      </c>
      <c r="R172" s="305">
        <f t="shared" si="129"/>
        <v>0</v>
      </c>
      <c r="S172" s="304">
        <f>SUM(S169,S170,S171)</f>
        <v>0</v>
      </c>
      <c r="T172" s="197">
        <f t="shared" ref="T172:U172" si="130">SUM(T169,T170,T171)</f>
        <v>0</v>
      </c>
      <c r="U172" s="199">
        <f t="shared" si="130"/>
        <v>0</v>
      </c>
      <c r="V172" s="47"/>
      <c r="AP172" s="46"/>
      <c r="AQ172" s="46"/>
      <c r="AR172" s="48"/>
    </row>
    <row r="173" spans="1:44" ht="30" thickBot="1" x14ac:dyDescent="0.3">
      <c r="A173" s="218"/>
      <c r="B173" s="219" t="s">
        <v>117</v>
      </c>
      <c r="C173" s="279"/>
      <c r="D173" s="197">
        <f>SUM(D172,D167,D161)</f>
        <v>6357794</v>
      </c>
      <c r="E173" s="197">
        <f t="shared" ref="E173:F173" si="131">SUM(E172,E167,E161)</f>
        <v>0</v>
      </c>
      <c r="F173" s="200">
        <f t="shared" si="131"/>
        <v>0</v>
      </c>
      <c r="G173" s="196">
        <f>SUM(G172,G167,G161)</f>
        <v>5029900</v>
      </c>
      <c r="H173" s="197">
        <f t="shared" ref="H173:I173" si="132">SUM(H172,H167,H161)</f>
        <v>0</v>
      </c>
      <c r="I173" s="198">
        <f t="shared" si="132"/>
        <v>0</v>
      </c>
      <c r="J173" s="199">
        <f>SUM(J172,J167,J161)</f>
        <v>2628900</v>
      </c>
      <c r="K173" s="197">
        <f t="shared" ref="K173:L173" si="133">SUM(K172,K167,K161)</f>
        <v>0</v>
      </c>
      <c r="L173" s="200">
        <f t="shared" si="133"/>
        <v>0</v>
      </c>
      <c r="M173" s="196">
        <f>SUM(M172,M167,M161)</f>
        <v>13813221.18</v>
      </c>
      <c r="N173" s="197">
        <f t="shared" ref="N173:O173" si="134">SUM(N172,N167,N161)</f>
        <v>0</v>
      </c>
      <c r="O173" s="198">
        <f t="shared" si="134"/>
        <v>0</v>
      </c>
      <c r="P173" s="197">
        <f>SUM(P172,P167,P161)</f>
        <v>0</v>
      </c>
      <c r="Q173" s="197">
        <f t="shared" ref="Q173:R173" si="135">SUM(Q172,Q167,Q161)</f>
        <v>5180950</v>
      </c>
      <c r="R173" s="198">
        <f t="shared" si="135"/>
        <v>0</v>
      </c>
      <c r="S173" s="196">
        <f>SUM(S172,S167,S161)</f>
        <v>0</v>
      </c>
      <c r="T173" s="197">
        <f t="shared" ref="T173:U173" si="136">SUM(T172,T167,T161)</f>
        <v>980841</v>
      </c>
      <c r="U173" s="197">
        <f t="shared" si="136"/>
        <v>0</v>
      </c>
      <c r="V173" s="47"/>
      <c r="AP173" s="46"/>
      <c r="AQ173" s="46"/>
      <c r="AR173" s="48"/>
    </row>
    <row r="174" spans="1:44" ht="15" customHeight="1" thickBot="1" x14ac:dyDescent="0.3">
      <c r="D174" s="924" t="s">
        <v>92</v>
      </c>
      <c r="E174" s="925"/>
      <c r="F174" s="925"/>
      <c r="G174" s="925"/>
      <c r="H174" s="925"/>
      <c r="I174" s="925"/>
      <c r="J174" s="925"/>
      <c r="K174" s="925"/>
      <c r="L174" s="925"/>
      <c r="M174" s="925"/>
      <c r="N174" s="925"/>
      <c r="O174" s="925"/>
      <c r="P174" s="925"/>
      <c r="Q174" s="925"/>
      <c r="R174" s="925"/>
      <c r="S174" s="925"/>
      <c r="T174" s="925"/>
      <c r="U174" s="926"/>
      <c r="V174" s="47"/>
    </row>
    <row r="175" spans="1:44" ht="60" customHeight="1" x14ac:dyDescent="0.25">
      <c r="A175" s="223"/>
      <c r="B175" s="219"/>
      <c r="C175" s="274" t="s">
        <v>337</v>
      </c>
      <c r="D175" s="800" t="s">
        <v>285</v>
      </c>
      <c r="E175" s="899"/>
      <c r="F175" s="900"/>
      <c r="G175" s="905" t="s">
        <v>306</v>
      </c>
      <c r="H175" s="899"/>
      <c r="I175" s="900"/>
      <c r="J175" s="905" t="s">
        <v>307</v>
      </c>
      <c r="K175" s="899"/>
      <c r="L175" s="899"/>
      <c r="M175" s="905" t="s">
        <v>265</v>
      </c>
      <c r="N175" s="899"/>
      <c r="O175" s="899"/>
      <c r="P175" s="905" t="s">
        <v>308</v>
      </c>
      <c r="Q175" s="899"/>
      <c r="R175" s="899"/>
      <c r="S175" s="905" t="s">
        <v>267</v>
      </c>
      <c r="T175" s="899"/>
      <c r="U175" s="798"/>
      <c r="V175" s="47"/>
      <c r="AP175" s="46"/>
      <c r="AQ175" s="46"/>
      <c r="AR175" s="48"/>
    </row>
    <row r="176" spans="1:44" ht="84" customHeight="1" x14ac:dyDescent="0.25">
      <c r="A176" s="223"/>
      <c r="B176" s="219"/>
      <c r="C176" s="275" t="s">
        <v>126</v>
      </c>
      <c r="D176" s="793" t="s">
        <v>348</v>
      </c>
      <c r="E176" s="774"/>
      <c r="F176" s="825"/>
      <c r="G176" s="793" t="s">
        <v>391</v>
      </c>
      <c r="H176" s="774"/>
      <c r="I176" s="825"/>
      <c r="J176" s="793" t="s">
        <v>392</v>
      </c>
      <c r="K176" s="774"/>
      <c r="L176" s="825"/>
      <c r="M176" s="793" t="s">
        <v>374</v>
      </c>
      <c r="N176" s="774"/>
      <c r="O176" s="825"/>
      <c r="P176" s="793" t="s">
        <v>393</v>
      </c>
      <c r="Q176" s="774"/>
      <c r="R176" s="825"/>
      <c r="S176" s="775" t="s">
        <v>353</v>
      </c>
      <c r="T176" s="774"/>
      <c r="U176" s="826"/>
      <c r="V176" s="47"/>
      <c r="AP176" s="343"/>
      <c r="AQ176" s="48"/>
    </row>
    <row r="177" spans="1:44" ht="91.5" customHeight="1" x14ac:dyDescent="0.25">
      <c r="A177" s="211" t="s">
        <v>42</v>
      </c>
      <c r="B177" s="212" t="s">
        <v>126</v>
      </c>
      <c r="C177" s="282" t="s">
        <v>144</v>
      </c>
      <c r="D177" s="325" t="s">
        <v>161</v>
      </c>
      <c r="E177" s="326" t="s">
        <v>162</v>
      </c>
      <c r="F177" s="334" t="s">
        <v>163</v>
      </c>
      <c r="G177" s="335" t="s">
        <v>161</v>
      </c>
      <c r="H177" s="336" t="s">
        <v>162</v>
      </c>
      <c r="I177" s="337" t="s">
        <v>163</v>
      </c>
      <c r="J177" s="327" t="s">
        <v>161</v>
      </c>
      <c r="K177" s="325" t="s">
        <v>162</v>
      </c>
      <c r="L177" s="328" t="s">
        <v>163</v>
      </c>
      <c r="M177" s="324" t="s">
        <v>161</v>
      </c>
      <c r="N177" s="325" t="s">
        <v>162</v>
      </c>
      <c r="O177" s="326" t="s">
        <v>163</v>
      </c>
      <c r="P177" s="327" t="s">
        <v>161</v>
      </c>
      <c r="Q177" s="325" t="s">
        <v>162</v>
      </c>
      <c r="R177" s="328" t="s">
        <v>163</v>
      </c>
      <c r="S177" s="324" t="s">
        <v>161</v>
      </c>
      <c r="T177" s="325" t="s">
        <v>162</v>
      </c>
      <c r="U177" s="325" t="s">
        <v>163</v>
      </c>
      <c r="V177" s="47"/>
      <c r="AP177" s="46"/>
      <c r="AQ177" s="46"/>
      <c r="AR177" s="48"/>
    </row>
    <row r="178" spans="1:44" ht="30" x14ac:dyDescent="0.25">
      <c r="A178" s="214" t="s">
        <v>56</v>
      </c>
      <c r="B178" s="215" t="s">
        <v>58</v>
      </c>
      <c r="C178" s="280"/>
      <c r="D178" s="345"/>
      <c r="E178" s="300"/>
      <c r="F178" s="301"/>
      <c r="G178" s="908"/>
      <c r="H178" s="906"/>
      <c r="I178" s="907"/>
      <c r="J178" s="923"/>
      <c r="K178" s="923"/>
      <c r="L178" s="923"/>
      <c r="M178" s="908"/>
      <c r="N178" s="906"/>
      <c r="O178" s="907"/>
      <c r="P178" s="908"/>
      <c r="Q178" s="906"/>
      <c r="R178" s="907"/>
      <c r="S178" s="908"/>
      <c r="T178" s="906"/>
      <c r="U178" s="906"/>
      <c r="V178" s="47"/>
      <c r="AP178" s="46"/>
      <c r="AQ178" s="46"/>
      <c r="AR178" s="48"/>
    </row>
    <row r="179" spans="1:44" x14ac:dyDescent="0.25">
      <c r="A179" s="214">
        <v>1</v>
      </c>
      <c r="B179" s="215" t="s">
        <v>2</v>
      </c>
      <c r="C179" s="276" t="s">
        <v>174</v>
      </c>
      <c r="D179" s="252">
        <v>0</v>
      </c>
      <c r="E179" s="190">
        <v>0</v>
      </c>
      <c r="F179" s="302">
        <v>0</v>
      </c>
      <c r="G179" s="260">
        <v>0</v>
      </c>
      <c r="H179" s="190">
        <v>0</v>
      </c>
      <c r="I179" s="261">
        <v>0</v>
      </c>
      <c r="J179" s="260">
        <v>0</v>
      </c>
      <c r="K179" s="190">
        <v>0</v>
      </c>
      <c r="L179" s="261">
        <v>0</v>
      </c>
      <c r="M179" s="260">
        <v>1900000</v>
      </c>
      <c r="N179" s="190">
        <v>0</v>
      </c>
      <c r="O179" s="261">
        <v>0</v>
      </c>
      <c r="P179" s="260">
        <v>1900000</v>
      </c>
      <c r="Q179" s="190">
        <v>0</v>
      </c>
      <c r="R179" s="261">
        <v>0</v>
      </c>
      <c r="S179" s="260">
        <v>0</v>
      </c>
      <c r="T179" s="190">
        <v>0</v>
      </c>
      <c r="U179" s="261">
        <v>0</v>
      </c>
      <c r="V179" s="47"/>
      <c r="AP179" s="46"/>
      <c r="AQ179" s="46"/>
      <c r="AR179" s="48"/>
    </row>
    <row r="180" spans="1:44" ht="30" x14ac:dyDescent="0.25">
      <c r="A180" s="214">
        <v>2</v>
      </c>
      <c r="B180" s="215" t="s">
        <v>60</v>
      </c>
      <c r="C180" s="276" t="s">
        <v>175</v>
      </c>
      <c r="D180" s="252">
        <v>0</v>
      </c>
      <c r="E180" s="190">
        <v>0</v>
      </c>
      <c r="F180" s="302">
        <v>0</v>
      </c>
      <c r="G180" s="260">
        <v>0</v>
      </c>
      <c r="H180" s="190">
        <v>0</v>
      </c>
      <c r="I180" s="261">
        <v>0</v>
      </c>
      <c r="J180" s="260">
        <v>0</v>
      </c>
      <c r="K180" s="190">
        <v>0</v>
      </c>
      <c r="L180" s="261">
        <v>0</v>
      </c>
      <c r="M180" s="260">
        <v>424450</v>
      </c>
      <c r="N180" s="190">
        <v>0</v>
      </c>
      <c r="O180" s="261">
        <v>0</v>
      </c>
      <c r="P180" s="260">
        <v>424450</v>
      </c>
      <c r="Q180" s="190">
        <v>0</v>
      </c>
      <c r="R180" s="261">
        <v>0</v>
      </c>
      <c r="S180" s="260">
        <v>0</v>
      </c>
      <c r="T180" s="190">
        <v>0</v>
      </c>
      <c r="U180" s="261">
        <v>0</v>
      </c>
      <c r="V180" s="47"/>
      <c r="AP180" s="46"/>
      <c r="AQ180" s="46"/>
      <c r="AR180" s="48"/>
    </row>
    <row r="181" spans="1:44" x14ac:dyDescent="0.25">
      <c r="A181" s="214">
        <v>3</v>
      </c>
      <c r="B181" s="215" t="s">
        <v>3</v>
      </c>
      <c r="C181" s="276" t="s">
        <v>177</v>
      </c>
      <c r="D181" s="252">
        <v>1143000</v>
      </c>
      <c r="E181" s="190">
        <v>0</v>
      </c>
      <c r="F181" s="302">
        <v>0</v>
      </c>
      <c r="G181" s="260">
        <v>1000000</v>
      </c>
      <c r="H181" s="190">
        <v>0</v>
      </c>
      <c r="I181" s="261">
        <v>0</v>
      </c>
      <c r="J181" s="260">
        <v>3365500</v>
      </c>
      <c r="K181" s="190">
        <v>0</v>
      </c>
      <c r="L181" s="261">
        <v>0</v>
      </c>
      <c r="M181" s="260">
        <v>5124450</v>
      </c>
      <c r="N181" s="190">
        <v>0</v>
      </c>
      <c r="O181" s="261">
        <v>0</v>
      </c>
      <c r="P181" s="260">
        <v>6697500</v>
      </c>
      <c r="Q181" s="190">
        <v>0</v>
      </c>
      <c r="R181" s="261">
        <v>0</v>
      </c>
      <c r="S181" s="260">
        <v>604200</v>
      </c>
      <c r="T181" s="190">
        <v>0</v>
      </c>
      <c r="U181" s="261">
        <v>0</v>
      </c>
      <c r="V181" s="47"/>
      <c r="AP181" s="46"/>
      <c r="AQ181" s="46"/>
      <c r="AR181" s="48"/>
    </row>
    <row r="182" spans="1:44" x14ac:dyDescent="0.25">
      <c r="A182" s="214">
        <v>4</v>
      </c>
      <c r="B182" s="215" t="s">
        <v>54</v>
      </c>
      <c r="C182" s="276" t="s">
        <v>178</v>
      </c>
      <c r="D182" s="252">
        <v>0</v>
      </c>
      <c r="E182" s="190">
        <v>0</v>
      </c>
      <c r="F182" s="302">
        <v>0</v>
      </c>
      <c r="G182" s="260">
        <v>0</v>
      </c>
      <c r="H182" s="190">
        <v>0</v>
      </c>
      <c r="I182" s="261">
        <v>0</v>
      </c>
      <c r="J182" s="260">
        <v>0</v>
      </c>
      <c r="K182" s="190">
        <v>0</v>
      </c>
      <c r="L182" s="261">
        <v>0</v>
      </c>
      <c r="M182" s="260">
        <v>0</v>
      </c>
      <c r="N182" s="190">
        <v>0</v>
      </c>
      <c r="O182" s="261">
        <v>0</v>
      </c>
      <c r="P182" s="260">
        <v>0</v>
      </c>
      <c r="Q182" s="190">
        <v>0</v>
      </c>
      <c r="R182" s="261">
        <v>0</v>
      </c>
      <c r="S182" s="260">
        <v>0</v>
      </c>
      <c r="T182" s="190">
        <v>0</v>
      </c>
      <c r="U182" s="261">
        <v>0</v>
      </c>
      <c r="V182" s="47"/>
      <c r="AP182" s="46"/>
      <c r="AQ182" s="46"/>
      <c r="AR182" s="48"/>
    </row>
    <row r="183" spans="1:44" x14ac:dyDescent="0.25">
      <c r="A183" s="214">
        <v>5</v>
      </c>
      <c r="B183" s="215" t="s">
        <v>61</v>
      </c>
      <c r="C183" s="276" t="s">
        <v>179</v>
      </c>
      <c r="D183" s="252">
        <v>0</v>
      </c>
      <c r="E183" s="190">
        <v>0</v>
      </c>
      <c r="F183" s="302">
        <v>0</v>
      </c>
      <c r="G183" s="260">
        <v>0</v>
      </c>
      <c r="H183" s="190">
        <v>0</v>
      </c>
      <c r="I183" s="261">
        <v>0</v>
      </c>
      <c r="J183" s="260">
        <v>0</v>
      </c>
      <c r="K183" s="190">
        <v>0</v>
      </c>
      <c r="L183" s="261">
        <v>0</v>
      </c>
      <c r="M183" s="260">
        <v>0</v>
      </c>
      <c r="N183" s="190">
        <v>0</v>
      </c>
      <c r="O183" s="261">
        <v>0</v>
      </c>
      <c r="P183" s="260">
        <v>0</v>
      </c>
      <c r="Q183" s="190">
        <v>0</v>
      </c>
      <c r="R183" s="261">
        <v>0</v>
      </c>
      <c r="S183" s="260">
        <v>0</v>
      </c>
      <c r="T183" s="190">
        <v>0</v>
      </c>
      <c r="U183" s="261">
        <v>0</v>
      </c>
      <c r="V183" s="47"/>
      <c r="AP183" s="46"/>
      <c r="AQ183" s="46"/>
      <c r="AR183" s="48"/>
    </row>
    <row r="184" spans="1:44" x14ac:dyDescent="0.25">
      <c r="A184" s="214">
        <v>6</v>
      </c>
      <c r="B184" s="215" t="s">
        <v>112</v>
      </c>
      <c r="C184" s="277" t="s">
        <v>180</v>
      </c>
      <c r="D184" s="252">
        <v>0</v>
      </c>
      <c r="E184" s="190">
        <v>0</v>
      </c>
      <c r="F184" s="302">
        <v>0</v>
      </c>
      <c r="G184" s="260">
        <v>0</v>
      </c>
      <c r="H184" s="190">
        <v>0</v>
      </c>
      <c r="I184" s="303">
        <v>0</v>
      </c>
      <c r="J184" s="260">
        <v>0</v>
      </c>
      <c r="K184" s="190">
        <v>0</v>
      </c>
      <c r="L184" s="303">
        <v>0</v>
      </c>
      <c r="M184" s="260">
        <v>0</v>
      </c>
      <c r="N184" s="190">
        <v>0</v>
      </c>
      <c r="O184" s="303">
        <v>0</v>
      </c>
      <c r="P184" s="260">
        <v>0</v>
      </c>
      <c r="Q184" s="190">
        <v>0</v>
      </c>
      <c r="R184" s="303">
        <v>0</v>
      </c>
      <c r="S184" s="260">
        <v>0</v>
      </c>
      <c r="T184" s="190">
        <v>0</v>
      </c>
      <c r="U184" s="261">
        <v>0</v>
      </c>
      <c r="V184" s="47"/>
      <c r="AP184" s="46"/>
      <c r="AQ184" s="46"/>
      <c r="AR184" s="48"/>
    </row>
    <row r="185" spans="1:44" x14ac:dyDescent="0.25">
      <c r="A185" s="218"/>
      <c r="B185" s="219" t="s">
        <v>62</v>
      </c>
      <c r="C185" s="278"/>
      <c r="D185" s="200">
        <f>SUM(D179:D183)</f>
        <v>1143000</v>
      </c>
      <c r="E185" s="197">
        <f t="shared" ref="E185:F185" si="137">SUM(E179:E183)</f>
        <v>0</v>
      </c>
      <c r="F185" s="305">
        <f t="shared" si="137"/>
        <v>0</v>
      </c>
      <c r="G185" s="304">
        <f>SUM(G179:G183)</f>
        <v>1000000</v>
      </c>
      <c r="H185" s="197">
        <f t="shared" ref="H185:I185" si="138">SUM(H179:H183)</f>
        <v>0</v>
      </c>
      <c r="I185" s="199">
        <f t="shared" si="138"/>
        <v>0</v>
      </c>
      <c r="J185" s="304">
        <f>SUM(J179:J183)</f>
        <v>3365500</v>
      </c>
      <c r="K185" s="197">
        <f t="shared" ref="K185:L185" si="139">SUM(K179:K183)</f>
        <v>0</v>
      </c>
      <c r="L185" s="199">
        <f t="shared" si="139"/>
        <v>0</v>
      </c>
      <c r="M185" s="304">
        <f>SUM(M179:M183)</f>
        <v>7448900</v>
      </c>
      <c r="N185" s="197">
        <f t="shared" ref="N185:O185" si="140">SUM(N179:N183)</f>
        <v>0</v>
      </c>
      <c r="O185" s="199">
        <f t="shared" si="140"/>
        <v>0</v>
      </c>
      <c r="P185" s="304">
        <f>SUM(P179:P183)</f>
        <v>9021950</v>
      </c>
      <c r="Q185" s="197">
        <f t="shared" ref="Q185:R185" si="141">SUM(Q179:Q183)</f>
        <v>0</v>
      </c>
      <c r="R185" s="199">
        <f t="shared" si="141"/>
        <v>0</v>
      </c>
      <c r="S185" s="304">
        <f>SUM(S179:S183)</f>
        <v>604200</v>
      </c>
      <c r="T185" s="197">
        <f t="shared" ref="T185:U185" si="142">SUM(T179:T183)</f>
        <v>0</v>
      </c>
      <c r="U185" s="199">
        <f t="shared" si="142"/>
        <v>0</v>
      </c>
      <c r="V185" s="47"/>
      <c r="AP185" s="46"/>
      <c r="AQ185" s="46"/>
      <c r="AR185" s="48"/>
    </row>
    <row r="186" spans="1:44" ht="30" x14ac:dyDescent="0.25">
      <c r="A186" s="214" t="s">
        <v>85</v>
      </c>
      <c r="B186" s="215" t="s">
        <v>65</v>
      </c>
      <c r="C186" s="276"/>
      <c r="D186" s="748"/>
      <c r="E186" s="748"/>
      <c r="F186" s="751"/>
      <c r="G186" s="747"/>
      <c r="H186" s="748"/>
      <c r="I186" s="751"/>
      <c r="J186" s="747"/>
      <c r="K186" s="748"/>
      <c r="L186" s="751"/>
      <c r="M186" s="747"/>
      <c r="N186" s="748"/>
      <c r="O186" s="751"/>
      <c r="P186" s="747"/>
      <c r="Q186" s="748"/>
      <c r="R186" s="751"/>
      <c r="S186" s="747"/>
      <c r="T186" s="748"/>
      <c r="U186" s="748"/>
      <c r="V186" s="47"/>
      <c r="AP186" s="46"/>
      <c r="AQ186" s="46"/>
      <c r="AR186" s="48"/>
    </row>
    <row r="187" spans="1:44" x14ac:dyDescent="0.25">
      <c r="A187" s="214">
        <v>7</v>
      </c>
      <c r="B187" s="215" t="s">
        <v>67</v>
      </c>
      <c r="C187" s="276" t="s">
        <v>181</v>
      </c>
      <c r="D187" s="252">
        <v>0</v>
      </c>
      <c r="E187" s="190">
        <v>0</v>
      </c>
      <c r="F187" s="302">
        <v>0</v>
      </c>
      <c r="G187" s="260">
        <v>0</v>
      </c>
      <c r="H187" s="190">
        <v>0</v>
      </c>
      <c r="I187" s="261">
        <v>0</v>
      </c>
      <c r="J187" s="260">
        <v>0</v>
      </c>
      <c r="K187" s="190">
        <v>0</v>
      </c>
      <c r="L187" s="261">
        <v>0</v>
      </c>
      <c r="M187" s="260">
        <v>0</v>
      </c>
      <c r="N187" s="190">
        <v>0</v>
      </c>
      <c r="O187" s="261">
        <v>0</v>
      </c>
      <c r="P187" s="260">
        <v>0</v>
      </c>
      <c r="Q187" s="190">
        <v>0</v>
      </c>
      <c r="R187" s="261">
        <v>0</v>
      </c>
      <c r="S187" s="260">
        <v>0</v>
      </c>
      <c r="T187" s="190">
        <v>0</v>
      </c>
      <c r="U187" s="261">
        <v>0</v>
      </c>
      <c r="V187" s="47"/>
      <c r="AP187" s="46"/>
      <c r="AQ187" s="46"/>
      <c r="AR187" s="48"/>
    </row>
    <row r="188" spans="1:44" x14ac:dyDescent="0.25">
      <c r="A188" s="214">
        <v>8</v>
      </c>
      <c r="B188" s="215" t="s">
        <v>68</v>
      </c>
      <c r="C188" s="276" t="s">
        <v>182</v>
      </c>
      <c r="D188" s="252">
        <v>0</v>
      </c>
      <c r="E188" s="190">
        <v>0</v>
      </c>
      <c r="F188" s="302">
        <v>0</v>
      </c>
      <c r="G188" s="260">
        <v>0</v>
      </c>
      <c r="H188" s="190">
        <v>0</v>
      </c>
      <c r="I188" s="261">
        <v>0</v>
      </c>
      <c r="J188" s="260">
        <v>0</v>
      </c>
      <c r="K188" s="190">
        <v>0</v>
      </c>
      <c r="L188" s="261">
        <v>0</v>
      </c>
      <c r="M188" s="260">
        <v>0</v>
      </c>
      <c r="N188" s="190">
        <v>0</v>
      </c>
      <c r="O188" s="261">
        <v>0</v>
      </c>
      <c r="P188" s="260">
        <v>0</v>
      </c>
      <c r="Q188" s="190">
        <v>0</v>
      </c>
      <c r="R188" s="261">
        <v>0</v>
      </c>
      <c r="S188" s="260">
        <v>0</v>
      </c>
      <c r="T188" s="190">
        <v>0</v>
      </c>
      <c r="U188" s="261">
        <v>0</v>
      </c>
      <c r="V188" s="47"/>
      <c r="AP188" s="46"/>
      <c r="AQ188" s="46"/>
      <c r="AR188" s="48"/>
    </row>
    <row r="189" spans="1:44" x14ac:dyDescent="0.25">
      <c r="A189" s="214">
        <v>9</v>
      </c>
      <c r="B189" s="215" t="s">
        <v>69</v>
      </c>
      <c r="C189" s="276" t="s">
        <v>183</v>
      </c>
      <c r="D189" s="252">
        <v>0</v>
      </c>
      <c r="E189" s="190">
        <v>0</v>
      </c>
      <c r="F189" s="302">
        <v>0</v>
      </c>
      <c r="G189" s="260">
        <v>0</v>
      </c>
      <c r="H189" s="190">
        <v>0</v>
      </c>
      <c r="I189" s="261">
        <v>0</v>
      </c>
      <c r="J189" s="260">
        <v>0</v>
      </c>
      <c r="K189" s="190">
        <v>0</v>
      </c>
      <c r="L189" s="261">
        <v>0</v>
      </c>
      <c r="M189" s="260">
        <v>0</v>
      </c>
      <c r="N189" s="190">
        <v>0</v>
      </c>
      <c r="O189" s="261">
        <v>0</v>
      </c>
      <c r="P189" s="260">
        <v>0</v>
      </c>
      <c r="Q189" s="190">
        <v>0</v>
      </c>
      <c r="R189" s="261">
        <v>0</v>
      </c>
      <c r="S189" s="260">
        <v>0</v>
      </c>
      <c r="T189" s="190">
        <v>0</v>
      </c>
      <c r="U189" s="261">
        <v>0</v>
      </c>
      <c r="V189" s="47"/>
      <c r="AP189" s="46"/>
      <c r="AQ189" s="46"/>
      <c r="AR189" s="48"/>
    </row>
    <row r="190" spans="1:44" x14ac:dyDescent="0.25">
      <c r="A190" s="214">
        <v>10</v>
      </c>
      <c r="B190" s="215" t="s">
        <v>16</v>
      </c>
      <c r="C190" s="276" t="s">
        <v>180</v>
      </c>
      <c r="D190" s="252">
        <v>0</v>
      </c>
      <c r="E190" s="190">
        <v>0</v>
      </c>
      <c r="F190" s="302">
        <v>0</v>
      </c>
      <c r="G190" s="260">
        <v>0</v>
      </c>
      <c r="H190" s="190">
        <v>0</v>
      </c>
      <c r="I190" s="261">
        <v>0</v>
      </c>
      <c r="J190" s="260">
        <v>0</v>
      </c>
      <c r="K190" s="190">
        <v>0</v>
      </c>
      <c r="L190" s="261">
        <v>0</v>
      </c>
      <c r="M190" s="260">
        <v>0</v>
      </c>
      <c r="N190" s="190">
        <v>0</v>
      </c>
      <c r="O190" s="261">
        <v>0</v>
      </c>
      <c r="P190" s="260">
        <v>0</v>
      </c>
      <c r="Q190" s="190">
        <v>0</v>
      </c>
      <c r="R190" s="261">
        <v>0</v>
      </c>
      <c r="S190" s="260">
        <v>0</v>
      </c>
      <c r="T190" s="190">
        <v>0</v>
      </c>
      <c r="U190" s="261">
        <v>0</v>
      </c>
      <c r="V190" s="47"/>
      <c r="AP190" s="46"/>
      <c r="AQ190" s="46"/>
      <c r="AR190" s="48"/>
    </row>
    <row r="191" spans="1:44" ht="29.25" x14ac:dyDescent="0.25">
      <c r="A191" s="218"/>
      <c r="B191" s="219" t="s">
        <v>70</v>
      </c>
      <c r="C191" s="278"/>
      <c r="D191" s="200">
        <f>SUM(D187,D188,D189,D190)</f>
        <v>0</v>
      </c>
      <c r="E191" s="197">
        <f t="shared" ref="E191:F191" si="143">SUM(E187,E188,E189,E190)</f>
        <v>0</v>
      </c>
      <c r="F191" s="305">
        <f t="shared" si="143"/>
        <v>0</v>
      </c>
      <c r="G191" s="304">
        <f>SUM(G187,G188,G189,G190)</f>
        <v>0</v>
      </c>
      <c r="H191" s="197">
        <f t="shared" ref="H191:I191" si="144">SUM(H187,H188,H189,H190)</f>
        <v>0</v>
      </c>
      <c r="I191" s="305">
        <f t="shared" si="144"/>
        <v>0</v>
      </c>
      <c r="J191" s="304">
        <f>SUM(J187,J188,J189,J190)</f>
        <v>0</v>
      </c>
      <c r="K191" s="197">
        <f t="shared" ref="K191:L191" si="145">SUM(K187,K188,K189,K190)</f>
        <v>0</v>
      </c>
      <c r="L191" s="305">
        <f t="shared" si="145"/>
        <v>0</v>
      </c>
      <c r="M191" s="304">
        <f>SUM(M187,M188,M189,M190)</f>
        <v>0</v>
      </c>
      <c r="N191" s="197">
        <f t="shared" ref="N191:O191" si="146">SUM(N187,N188,N189,N190)</f>
        <v>0</v>
      </c>
      <c r="O191" s="305">
        <f t="shared" si="146"/>
        <v>0</v>
      </c>
      <c r="P191" s="304">
        <f>SUM(P187,P188,P189,P190)</f>
        <v>0</v>
      </c>
      <c r="Q191" s="197">
        <f t="shared" ref="Q191:R191" si="147">SUM(Q187,Q188,Q189,Q190)</f>
        <v>0</v>
      </c>
      <c r="R191" s="305">
        <f t="shared" si="147"/>
        <v>0</v>
      </c>
      <c r="S191" s="304">
        <f>SUM(S187,S188,S189,S190)</f>
        <v>0</v>
      </c>
      <c r="T191" s="197">
        <f t="shared" ref="T191:U191" si="148">SUM(T187,T188,T189,T190)</f>
        <v>0</v>
      </c>
      <c r="U191" s="199">
        <f t="shared" si="148"/>
        <v>0</v>
      </c>
      <c r="V191" s="47"/>
      <c r="AP191" s="46"/>
      <c r="AQ191" s="46"/>
      <c r="AR191" s="48"/>
    </row>
    <row r="192" spans="1:44" ht="30" x14ac:dyDescent="0.25">
      <c r="A192" s="214" t="s">
        <v>86</v>
      </c>
      <c r="B192" s="215" t="s">
        <v>91</v>
      </c>
      <c r="C192" s="280"/>
      <c r="D192" s="748"/>
      <c r="E192" s="748"/>
      <c r="F192" s="751"/>
      <c r="G192" s="747"/>
      <c r="H192" s="748"/>
      <c r="I192" s="751"/>
      <c r="J192" s="747"/>
      <c r="K192" s="748"/>
      <c r="L192" s="751"/>
      <c r="M192" s="747"/>
      <c r="N192" s="748"/>
      <c r="O192" s="751"/>
      <c r="P192" s="747"/>
      <c r="Q192" s="748"/>
      <c r="R192" s="751"/>
      <c r="S192" s="747"/>
      <c r="T192" s="748"/>
      <c r="U192" s="748"/>
      <c r="V192" s="47"/>
      <c r="AP192" s="46"/>
      <c r="AQ192" s="46"/>
      <c r="AR192" s="48"/>
    </row>
    <row r="193" spans="1:44" ht="30" x14ac:dyDescent="0.25">
      <c r="A193" s="214">
        <v>11</v>
      </c>
      <c r="B193" s="215" t="s">
        <v>193</v>
      </c>
      <c r="C193" s="276" t="s">
        <v>170</v>
      </c>
      <c r="D193" s="252">
        <v>0</v>
      </c>
      <c r="E193" s="190">
        <v>0</v>
      </c>
      <c r="F193" s="302">
        <v>0</v>
      </c>
      <c r="G193" s="260">
        <v>0</v>
      </c>
      <c r="H193" s="190">
        <v>0</v>
      </c>
      <c r="I193" s="261">
        <v>0</v>
      </c>
      <c r="J193" s="260">
        <v>0</v>
      </c>
      <c r="K193" s="190">
        <v>0</v>
      </c>
      <c r="L193" s="261">
        <v>0</v>
      </c>
      <c r="M193" s="260">
        <v>0</v>
      </c>
      <c r="N193" s="190">
        <v>0</v>
      </c>
      <c r="O193" s="261">
        <v>0</v>
      </c>
      <c r="P193" s="260">
        <v>0</v>
      </c>
      <c r="Q193" s="190">
        <v>0</v>
      </c>
      <c r="R193" s="261">
        <v>0</v>
      </c>
      <c r="S193" s="260">
        <v>0</v>
      </c>
      <c r="T193" s="190">
        <v>0</v>
      </c>
      <c r="U193" s="261">
        <v>0</v>
      </c>
      <c r="V193" s="47"/>
      <c r="AP193" s="46"/>
      <c r="AQ193" s="46"/>
      <c r="AR193" s="48"/>
    </row>
    <row r="194" spans="1:44" x14ac:dyDescent="0.25">
      <c r="A194" s="214">
        <v>12</v>
      </c>
      <c r="B194" s="215" t="s">
        <v>79</v>
      </c>
      <c r="C194" s="276" t="s">
        <v>171</v>
      </c>
      <c r="D194" s="252">
        <v>0</v>
      </c>
      <c r="E194" s="190">
        <v>0</v>
      </c>
      <c r="F194" s="302">
        <v>0</v>
      </c>
      <c r="G194" s="260">
        <v>0</v>
      </c>
      <c r="H194" s="190">
        <v>0</v>
      </c>
      <c r="I194" s="261">
        <v>0</v>
      </c>
      <c r="J194" s="260">
        <v>0</v>
      </c>
      <c r="K194" s="190">
        <v>0</v>
      </c>
      <c r="L194" s="261">
        <v>0</v>
      </c>
      <c r="M194" s="260">
        <v>0</v>
      </c>
      <c r="N194" s="190">
        <v>0</v>
      </c>
      <c r="O194" s="261">
        <v>0</v>
      </c>
      <c r="P194" s="260">
        <v>0</v>
      </c>
      <c r="Q194" s="190">
        <v>0</v>
      </c>
      <c r="R194" s="261">
        <v>0</v>
      </c>
      <c r="S194" s="260">
        <v>0</v>
      </c>
      <c r="T194" s="190">
        <v>0</v>
      </c>
      <c r="U194" s="261">
        <v>0</v>
      </c>
      <c r="V194" s="47"/>
      <c r="AP194" s="46"/>
      <c r="AQ194" s="46"/>
      <c r="AR194" s="48"/>
    </row>
    <row r="195" spans="1:44" ht="30" x14ac:dyDescent="0.25">
      <c r="A195" s="214">
        <v>13</v>
      </c>
      <c r="B195" s="215" t="s">
        <v>186</v>
      </c>
      <c r="C195" s="277" t="s">
        <v>173</v>
      </c>
      <c r="D195" s="252">
        <v>0</v>
      </c>
      <c r="E195" s="190">
        <v>0</v>
      </c>
      <c r="F195" s="302">
        <v>0</v>
      </c>
      <c r="G195" s="260">
        <v>0</v>
      </c>
      <c r="H195" s="190">
        <v>0</v>
      </c>
      <c r="I195" s="261">
        <v>0</v>
      </c>
      <c r="J195" s="260">
        <v>0</v>
      </c>
      <c r="K195" s="190">
        <v>0</v>
      </c>
      <c r="L195" s="261">
        <v>0</v>
      </c>
      <c r="M195" s="260">
        <v>0</v>
      </c>
      <c r="N195" s="190">
        <v>0</v>
      </c>
      <c r="O195" s="261">
        <v>0</v>
      </c>
      <c r="P195" s="260">
        <v>0</v>
      </c>
      <c r="Q195" s="190">
        <v>0</v>
      </c>
      <c r="R195" s="261">
        <v>0</v>
      </c>
      <c r="S195" s="260">
        <v>0</v>
      </c>
      <c r="T195" s="190">
        <v>0</v>
      </c>
      <c r="U195" s="261">
        <v>0</v>
      </c>
      <c r="V195" s="47"/>
      <c r="AP195" s="46"/>
      <c r="AQ195" s="46"/>
      <c r="AR195" s="48"/>
    </row>
    <row r="196" spans="1:44" ht="29.25" x14ac:dyDescent="0.25">
      <c r="A196" s="218"/>
      <c r="B196" s="219" t="s">
        <v>108</v>
      </c>
      <c r="C196" s="279"/>
      <c r="D196" s="200">
        <f>SUM(D193,D194,D195)</f>
        <v>0</v>
      </c>
      <c r="E196" s="197">
        <f t="shared" ref="E196:F196" si="149">SUM(E193,E194,E195)</f>
        <v>0</v>
      </c>
      <c r="F196" s="305">
        <f t="shared" si="149"/>
        <v>0</v>
      </c>
      <c r="G196" s="304">
        <f>SUM(G193,G194,G195)</f>
        <v>0</v>
      </c>
      <c r="H196" s="197">
        <f t="shared" ref="H196:I196" si="150">SUM(H193,H194,H195)</f>
        <v>0</v>
      </c>
      <c r="I196" s="305">
        <f t="shared" si="150"/>
        <v>0</v>
      </c>
      <c r="J196" s="304">
        <f>SUM(J193,J194,J195)</f>
        <v>0</v>
      </c>
      <c r="K196" s="197">
        <f t="shared" ref="K196:L196" si="151">SUM(K193,K194,K195)</f>
        <v>0</v>
      </c>
      <c r="L196" s="305">
        <f t="shared" si="151"/>
        <v>0</v>
      </c>
      <c r="M196" s="304">
        <f>SUM(M193,M194,M195)</f>
        <v>0</v>
      </c>
      <c r="N196" s="197">
        <f t="shared" ref="N196:O196" si="152">SUM(N193,N194,N195)</f>
        <v>0</v>
      </c>
      <c r="O196" s="305">
        <f t="shared" si="152"/>
        <v>0</v>
      </c>
      <c r="P196" s="304">
        <f>SUM(P193,P194,P195)</f>
        <v>0</v>
      </c>
      <c r="Q196" s="197">
        <f t="shared" ref="Q196:R196" si="153">SUM(Q193,Q194,Q195)</f>
        <v>0</v>
      </c>
      <c r="R196" s="305">
        <f t="shared" si="153"/>
        <v>0</v>
      </c>
      <c r="S196" s="304">
        <f>SUM(S193,S194,S195)</f>
        <v>0</v>
      </c>
      <c r="T196" s="197">
        <f t="shared" ref="T196:U196" si="154">SUM(T193,T194,T195)</f>
        <v>0</v>
      </c>
      <c r="U196" s="199">
        <f t="shared" si="154"/>
        <v>0</v>
      </c>
      <c r="V196" s="47"/>
      <c r="AP196" s="46"/>
      <c r="AQ196" s="46"/>
      <c r="AR196" s="48"/>
    </row>
    <row r="197" spans="1:44" ht="29.25" x14ac:dyDescent="0.25">
      <c r="A197" s="218"/>
      <c r="B197" s="219" t="s">
        <v>117</v>
      </c>
      <c r="C197" s="279"/>
      <c r="D197" s="197">
        <f>SUM(D196,D191,D185)</f>
        <v>1143000</v>
      </c>
      <c r="E197" s="197">
        <f t="shared" ref="E197:F197" si="155">SUM(E196,E191,E185)</f>
        <v>0</v>
      </c>
      <c r="F197" s="198">
        <f t="shared" si="155"/>
        <v>0</v>
      </c>
      <c r="G197" s="196">
        <f>SUM(G196,G191,G185)</f>
        <v>1000000</v>
      </c>
      <c r="H197" s="197">
        <f t="shared" ref="H197:I197" si="156">SUM(H196,H191,H185)</f>
        <v>0</v>
      </c>
      <c r="I197" s="198">
        <f t="shared" si="156"/>
        <v>0</v>
      </c>
      <c r="J197" s="196">
        <f>SUM(J196,J191,J185)</f>
        <v>3365500</v>
      </c>
      <c r="K197" s="197">
        <f t="shared" ref="K197:L197" si="157">SUM(K196,K191,K185)</f>
        <v>0</v>
      </c>
      <c r="L197" s="198">
        <f t="shared" si="157"/>
        <v>0</v>
      </c>
      <c r="M197" s="196">
        <f>SUM(M196,M191,M185)</f>
        <v>7448900</v>
      </c>
      <c r="N197" s="197">
        <f t="shared" ref="N197:O197" si="158">SUM(N196,N191,N185)</f>
        <v>0</v>
      </c>
      <c r="O197" s="198">
        <f t="shared" si="158"/>
        <v>0</v>
      </c>
      <c r="P197" s="196">
        <f>SUM(P196,P191,P185)</f>
        <v>9021950</v>
      </c>
      <c r="Q197" s="197">
        <f t="shared" ref="Q197:R197" si="159">SUM(Q196,Q191,Q185)</f>
        <v>0</v>
      </c>
      <c r="R197" s="198">
        <f t="shared" si="159"/>
        <v>0</v>
      </c>
      <c r="S197" s="196">
        <f>SUM(S196,S191,S185)</f>
        <v>604200</v>
      </c>
      <c r="T197" s="197">
        <f t="shared" ref="T197:U197" si="160">SUM(T196,T191,T185)</f>
        <v>0</v>
      </c>
      <c r="U197" s="197">
        <f t="shared" si="160"/>
        <v>0</v>
      </c>
      <c r="V197" s="47"/>
      <c r="AP197" s="46"/>
      <c r="AQ197" s="46"/>
      <c r="AR197" s="48"/>
    </row>
    <row r="198" spans="1:44" ht="16.5" customHeight="1" thickBot="1" x14ac:dyDescent="0.3">
      <c r="A198" s="223"/>
      <c r="B198" s="219"/>
      <c r="C198" s="279"/>
      <c r="D198" s="930" t="s">
        <v>92</v>
      </c>
      <c r="E198" s="931"/>
      <c r="F198" s="931"/>
      <c r="G198" s="931"/>
      <c r="H198" s="931"/>
      <c r="I198" s="931"/>
      <c r="J198" s="931"/>
      <c r="K198" s="931"/>
      <c r="L198" s="931"/>
      <c r="M198" s="931"/>
      <c r="N198" s="931"/>
      <c r="O198" s="931"/>
      <c r="P198" s="931"/>
      <c r="Q198" s="931"/>
      <c r="R198" s="931"/>
      <c r="S198" s="931"/>
      <c r="T198" s="931"/>
      <c r="U198" s="932"/>
      <c r="V198" s="273"/>
      <c r="W198" s="273"/>
      <c r="X198" s="273"/>
      <c r="Y198" s="273"/>
      <c r="Z198" s="273"/>
      <c r="AA198" s="273"/>
      <c r="AB198" s="273"/>
      <c r="AC198" s="273"/>
      <c r="AD198" s="273"/>
    </row>
    <row r="199" spans="1:44" ht="60" customHeight="1" x14ac:dyDescent="0.25">
      <c r="A199" s="223"/>
      <c r="B199" s="219"/>
      <c r="C199" s="274" t="s">
        <v>337</v>
      </c>
      <c r="D199" s="806" t="s">
        <v>268</v>
      </c>
      <c r="E199" s="846"/>
      <c r="F199" s="805"/>
      <c r="G199" s="786" t="s">
        <v>270</v>
      </c>
      <c r="H199" s="786"/>
      <c r="I199" s="806"/>
      <c r="J199" s="815" t="s">
        <v>258</v>
      </c>
      <c r="K199" s="786"/>
      <c r="L199" s="816"/>
      <c r="M199" s="805" t="s">
        <v>294</v>
      </c>
      <c r="N199" s="786"/>
      <c r="O199" s="806"/>
      <c r="P199" s="815" t="s">
        <v>275</v>
      </c>
      <c r="Q199" s="786"/>
      <c r="R199" s="816"/>
      <c r="S199" s="805" t="s">
        <v>304</v>
      </c>
      <c r="T199" s="786"/>
      <c r="U199" s="786"/>
      <c r="V199" s="47"/>
    </row>
    <row r="200" spans="1:44" ht="84" customHeight="1" x14ac:dyDescent="0.25">
      <c r="A200" s="223"/>
      <c r="B200" s="219"/>
      <c r="C200" s="275" t="s">
        <v>126</v>
      </c>
      <c r="D200" s="793" t="s">
        <v>375</v>
      </c>
      <c r="E200" s="774"/>
      <c r="F200" s="826"/>
      <c r="G200" s="793" t="s">
        <v>354</v>
      </c>
      <c r="H200" s="774"/>
      <c r="I200" s="825"/>
      <c r="J200" s="775" t="s">
        <v>343</v>
      </c>
      <c r="K200" s="774"/>
      <c r="L200" s="774"/>
      <c r="M200" s="793" t="s">
        <v>364</v>
      </c>
      <c r="N200" s="774"/>
      <c r="O200" s="825"/>
      <c r="P200" s="793" t="s">
        <v>358</v>
      </c>
      <c r="Q200" s="774"/>
      <c r="R200" s="825"/>
      <c r="S200" s="775" t="s">
        <v>388</v>
      </c>
      <c r="T200" s="774"/>
      <c r="U200" s="826"/>
      <c r="V200" s="47"/>
    </row>
    <row r="201" spans="1:44" ht="95.25" customHeight="1" x14ac:dyDescent="0.25">
      <c r="A201" s="211" t="s">
        <v>42</v>
      </c>
      <c r="B201" s="212" t="s">
        <v>126</v>
      </c>
      <c r="C201" s="282" t="s">
        <v>144</v>
      </c>
      <c r="D201" s="325" t="s">
        <v>161</v>
      </c>
      <c r="E201" s="325" t="s">
        <v>162</v>
      </c>
      <c r="F201" s="325" t="s">
        <v>163</v>
      </c>
      <c r="G201" s="325" t="s">
        <v>161</v>
      </c>
      <c r="H201" s="325" t="s">
        <v>162</v>
      </c>
      <c r="I201" s="328" t="s">
        <v>163</v>
      </c>
      <c r="J201" s="335" t="s">
        <v>161</v>
      </c>
      <c r="K201" s="336" t="s">
        <v>162</v>
      </c>
      <c r="L201" s="337" t="s">
        <v>163</v>
      </c>
      <c r="M201" s="327" t="s">
        <v>161</v>
      </c>
      <c r="N201" s="325" t="s">
        <v>162</v>
      </c>
      <c r="O201" s="328" t="s">
        <v>163</v>
      </c>
      <c r="P201" s="324" t="s">
        <v>161</v>
      </c>
      <c r="Q201" s="325" t="s">
        <v>162</v>
      </c>
      <c r="R201" s="326" t="s">
        <v>163</v>
      </c>
      <c r="S201" s="327" t="s">
        <v>161</v>
      </c>
      <c r="T201" s="325" t="s">
        <v>162</v>
      </c>
      <c r="U201" s="325" t="s">
        <v>163</v>
      </c>
      <c r="V201" s="47"/>
    </row>
    <row r="202" spans="1:44" ht="30" x14ac:dyDescent="0.25">
      <c r="A202" s="214" t="s">
        <v>56</v>
      </c>
      <c r="B202" s="215" t="s">
        <v>58</v>
      </c>
      <c r="C202" s="280"/>
      <c r="D202" s="906"/>
      <c r="E202" s="906"/>
      <c r="F202" s="906"/>
      <c r="G202" s="284"/>
      <c r="H202" s="284"/>
      <c r="I202" s="285"/>
      <c r="J202" s="903"/>
      <c r="K202" s="901"/>
      <c r="L202" s="904"/>
      <c r="M202" s="914"/>
      <c r="N202" s="901"/>
      <c r="O202" s="902"/>
      <c r="P202" s="903"/>
      <c r="Q202" s="901"/>
      <c r="R202" s="904"/>
      <c r="S202" s="914"/>
      <c r="T202" s="901"/>
      <c r="U202" s="901"/>
      <c r="V202" s="47"/>
    </row>
    <row r="203" spans="1:44" x14ac:dyDescent="0.25">
      <c r="A203" s="214">
        <v>1</v>
      </c>
      <c r="B203" s="215" t="s">
        <v>2</v>
      </c>
      <c r="C203" s="276" t="s">
        <v>174</v>
      </c>
      <c r="D203" s="252">
        <v>0</v>
      </c>
      <c r="E203" s="190">
        <v>0</v>
      </c>
      <c r="F203" s="261">
        <v>0</v>
      </c>
      <c r="G203" s="190">
        <v>150000</v>
      </c>
      <c r="H203" s="190">
        <v>0</v>
      </c>
      <c r="I203" s="252">
        <v>0</v>
      </c>
      <c r="J203" s="189">
        <v>0</v>
      </c>
      <c r="K203" s="190">
        <v>3973162</v>
      </c>
      <c r="L203" s="191">
        <v>0</v>
      </c>
      <c r="M203" s="261">
        <v>0</v>
      </c>
      <c r="N203" s="190">
        <v>0</v>
      </c>
      <c r="O203" s="252">
        <v>0</v>
      </c>
      <c r="P203" s="189">
        <v>0</v>
      </c>
      <c r="Q203" s="190">
        <v>0</v>
      </c>
      <c r="R203" s="191">
        <v>0</v>
      </c>
      <c r="S203" s="261">
        <v>3027000</v>
      </c>
      <c r="T203" s="190">
        <v>0</v>
      </c>
      <c r="U203" s="190">
        <v>0</v>
      </c>
      <c r="V203" s="47"/>
    </row>
    <row r="204" spans="1:44" ht="30" x14ac:dyDescent="0.25">
      <c r="A204" s="214">
        <v>2</v>
      </c>
      <c r="B204" s="215" t="s">
        <v>60</v>
      </c>
      <c r="C204" s="276" t="s">
        <v>175</v>
      </c>
      <c r="D204" s="252">
        <v>0</v>
      </c>
      <c r="E204" s="190">
        <v>0</v>
      </c>
      <c r="F204" s="261">
        <v>0</v>
      </c>
      <c r="G204" s="190">
        <v>0</v>
      </c>
      <c r="H204" s="190">
        <v>0</v>
      </c>
      <c r="I204" s="252">
        <v>0</v>
      </c>
      <c r="J204" s="189">
        <v>0</v>
      </c>
      <c r="K204" s="190">
        <v>437048</v>
      </c>
      <c r="L204" s="191">
        <v>0</v>
      </c>
      <c r="M204" s="261">
        <v>0</v>
      </c>
      <c r="N204" s="190">
        <v>0</v>
      </c>
      <c r="O204" s="252">
        <v>0</v>
      </c>
      <c r="P204" s="189">
        <v>0</v>
      </c>
      <c r="Q204" s="190">
        <v>0</v>
      </c>
      <c r="R204" s="191">
        <v>0</v>
      </c>
      <c r="S204" s="261">
        <v>677040</v>
      </c>
      <c r="T204" s="190">
        <v>0</v>
      </c>
      <c r="U204" s="190">
        <v>0</v>
      </c>
      <c r="V204" s="47"/>
    </row>
    <row r="205" spans="1:44" x14ac:dyDescent="0.25">
      <c r="A205" s="214">
        <v>3</v>
      </c>
      <c r="B205" s="215" t="s">
        <v>3</v>
      </c>
      <c r="C205" s="276" t="s">
        <v>177</v>
      </c>
      <c r="D205" s="252">
        <v>266700</v>
      </c>
      <c r="E205" s="190">
        <v>0</v>
      </c>
      <c r="F205" s="261">
        <v>0</v>
      </c>
      <c r="G205" s="190">
        <v>1589900</v>
      </c>
      <c r="H205" s="190">
        <v>0</v>
      </c>
      <c r="I205" s="252">
        <v>0</v>
      </c>
      <c r="J205" s="189">
        <v>215900</v>
      </c>
      <c r="K205" s="190">
        <v>0</v>
      </c>
      <c r="L205" s="191">
        <v>0</v>
      </c>
      <c r="M205" s="261">
        <v>1047750</v>
      </c>
      <c r="N205" s="190">
        <v>0</v>
      </c>
      <c r="O205" s="252">
        <v>0</v>
      </c>
      <c r="P205" s="189">
        <v>1974850</v>
      </c>
      <c r="Q205" s="190">
        <v>0</v>
      </c>
      <c r="R205" s="191">
        <v>0</v>
      </c>
      <c r="S205" s="261">
        <v>4903400</v>
      </c>
      <c r="T205" s="190">
        <v>0</v>
      </c>
      <c r="U205" s="190">
        <v>0</v>
      </c>
      <c r="V205" s="47"/>
    </row>
    <row r="206" spans="1:44" x14ac:dyDescent="0.25">
      <c r="A206" s="214">
        <v>4</v>
      </c>
      <c r="B206" s="215" t="s">
        <v>54</v>
      </c>
      <c r="C206" s="276" t="s">
        <v>178</v>
      </c>
      <c r="D206" s="252">
        <v>0</v>
      </c>
      <c r="E206" s="190">
        <v>0</v>
      </c>
      <c r="F206" s="261">
        <v>0</v>
      </c>
      <c r="G206" s="190">
        <v>0</v>
      </c>
      <c r="H206" s="190">
        <v>0</v>
      </c>
      <c r="I206" s="252">
        <v>0</v>
      </c>
      <c r="J206" s="189">
        <v>0</v>
      </c>
      <c r="K206" s="190">
        <v>0</v>
      </c>
      <c r="L206" s="191">
        <v>0</v>
      </c>
      <c r="M206" s="261">
        <v>0</v>
      </c>
      <c r="N206" s="190">
        <v>0</v>
      </c>
      <c r="O206" s="252">
        <v>0</v>
      </c>
      <c r="P206" s="189">
        <v>0</v>
      </c>
      <c r="Q206" s="190">
        <v>0</v>
      </c>
      <c r="R206" s="191">
        <v>0</v>
      </c>
      <c r="S206" s="261">
        <v>0</v>
      </c>
      <c r="T206" s="190">
        <v>0</v>
      </c>
      <c r="U206" s="190">
        <v>0</v>
      </c>
      <c r="V206" s="47"/>
    </row>
    <row r="207" spans="1:44" x14ac:dyDescent="0.25">
      <c r="A207" s="214">
        <v>5</v>
      </c>
      <c r="B207" s="215" t="s">
        <v>61</v>
      </c>
      <c r="C207" s="276" t="s">
        <v>179</v>
      </c>
      <c r="D207" s="252">
        <v>0</v>
      </c>
      <c r="E207" s="190">
        <v>0</v>
      </c>
      <c r="F207" s="261">
        <v>0</v>
      </c>
      <c r="G207" s="190">
        <v>0</v>
      </c>
      <c r="H207" s="190">
        <v>0</v>
      </c>
      <c r="I207" s="252">
        <v>0</v>
      </c>
      <c r="J207" s="189">
        <v>0</v>
      </c>
      <c r="K207" s="190">
        <v>0</v>
      </c>
      <c r="L207" s="191">
        <v>0</v>
      </c>
      <c r="M207" s="261">
        <v>0</v>
      </c>
      <c r="N207" s="190">
        <v>0</v>
      </c>
      <c r="O207" s="252">
        <v>0</v>
      </c>
      <c r="P207" s="189">
        <v>0</v>
      </c>
      <c r="Q207" s="190">
        <v>0</v>
      </c>
      <c r="R207" s="191">
        <v>0</v>
      </c>
      <c r="S207" s="261">
        <v>0</v>
      </c>
      <c r="T207" s="190">
        <v>0</v>
      </c>
      <c r="U207" s="190">
        <v>0</v>
      </c>
      <c r="V207" s="47"/>
    </row>
    <row r="208" spans="1:44" x14ac:dyDescent="0.25">
      <c r="A208" s="214">
        <v>6</v>
      </c>
      <c r="B208" s="215" t="s">
        <v>112</v>
      </c>
      <c r="C208" s="277" t="s">
        <v>180</v>
      </c>
      <c r="D208" s="252">
        <v>0</v>
      </c>
      <c r="E208" s="190">
        <v>0</v>
      </c>
      <c r="F208" s="261">
        <v>0</v>
      </c>
      <c r="G208" s="190">
        <v>0</v>
      </c>
      <c r="H208" s="190">
        <v>0</v>
      </c>
      <c r="I208" s="252">
        <v>0</v>
      </c>
      <c r="J208" s="189">
        <v>0</v>
      </c>
      <c r="K208" s="190">
        <v>0</v>
      </c>
      <c r="L208" s="191">
        <v>0</v>
      </c>
      <c r="M208" s="261">
        <v>0</v>
      </c>
      <c r="N208" s="190">
        <v>0</v>
      </c>
      <c r="O208" s="252">
        <v>0</v>
      </c>
      <c r="P208" s="189">
        <v>0</v>
      </c>
      <c r="Q208" s="190">
        <v>0</v>
      </c>
      <c r="R208" s="191">
        <v>0</v>
      </c>
      <c r="S208" s="261">
        <v>0</v>
      </c>
      <c r="T208" s="190">
        <v>0</v>
      </c>
      <c r="U208" s="190">
        <v>0</v>
      </c>
      <c r="V208" s="47"/>
    </row>
    <row r="209" spans="1:30" x14ac:dyDescent="0.25">
      <c r="A209" s="218"/>
      <c r="B209" s="219" t="s">
        <v>62</v>
      </c>
      <c r="C209" s="278"/>
      <c r="D209" s="200">
        <f>SUM(D203:D207)</f>
        <v>266700</v>
      </c>
      <c r="E209" s="197">
        <f t="shared" ref="E209:F209" si="161">SUM(E203:E207)</f>
        <v>0</v>
      </c>
      <c r="F209" s="199">
        <f t="shared" si="161"/>
        <v>0</v>
      </c>
      <c r="G209" s="197">
        <f>SUM(G203:G207)</f>
        <v>1739900</v>
      </c>
      <c r="H209" s="197">
        <f t="shared" ref="H209:I209" si="162">SUM(H203:H207)</f>
        <v>0</v>
      </c>
      <c r="I209" s="200">
        <f t="shared" si="162"/>
        <v>0</v>
      </c>
      <c r="J209" s="196">
        <f>SUM(J203:J207)</f>
        <v>215900</v>
      </c>
      <c r="K209" s="197">
        <f t="shared" ref="K209:L209" si="163">SUM(K203:K207)</f>
        <v>4410210</v>
      </c>
      <c r="L209" s="198">
        <f t="shared" si="163"/>
        <v>0</v>
      </c>
      <c r="M209" s="199">
        <f>SUM(M203:M207)</f>
        <v>1047750</v>
      </c>
      <c r="N209" s="197">
        <f t="shared" ref="N209:O209" si="164">SUM(N203:N207)</f>
        <v>0</v>
      </c>
      <c r="O209" s="200">
        <f t="shared" si="164"/>
        <v>0</v>
      </c>
      <c r="P209" s="196">
        <f>SUM(P203:P207)</f>
        <v>1974850</v>
      </c>
      <c r="Q209" s="197">
        <f t="shared" ref="Q209:R209" si="165">SUM(Q203:Q207)</f>
        <v>0</v>
      </c>
      <c r="R209" s="198">
        <f t="shared" si="165"/>
        <v>0</v>
      </c>
      <c r="S209" s="199">
        <f>SUM(S203:S207)</f>
        <v>8607440</v>
      </c>
      <c r="T209" s="197">
        <f t="shared" ref="T209:U209" si="166">SUM(T203:T207)</f>
        <v>0</v>
      </c>
      <c r="U209" s="197">
        <f t="shared" si="166"/>
        <v>0</v>
      </c>
      <c r="V209" s="47"/>
    </row>
    <row r="210" spans="1:30" ht="15" customHeight="1" x14ac:dyDescent="0.25">
      <c r="A210" s="214" t="s">
        <v>85</v>
      </c>
      <c r="B210" s="215" t="s">
        <v>65</v>
      </c>
      <c r="C210" s="276"/>
      <c r="D210" s="748"/>
      <c r="E210" s="748"/>
      <c r="F210" s="748"/>
      <c r="G210" s="748"/>
      <c r="H210" s="748"/>
      <c r="I210" s="749"/>
      <c r="J210" s="747"/>
      <c r="K210" s="748"/>
      <c r="L210" s="751"/>
      <c r="M210" s="752"/>
      <c r="N210" s="748"/>
      <c r="O210" s="749"/>
      <c r="P210" s="747"/>
      <c r="Q210" s="748"/>
      <c r="R210" s="751"/>
      <c r="S210" s="752"/>
      <c r="T210" s="748"/>
      <c r="U210" s="748"/>
      <c r="V210" s="47"/>
    </row>
    <row r="211" spans="1:30" x14ac:dyDescent="0.25">
      <c r="A211" s="214">
        <v>7</v>
      </c>
      <c r="B211" s="215" t="s">
        <v>67</v>
      </c>
      <c r="C211" s="276" t="s">
        <v>181</v>
      </c>
      <c r="D211" s="252">
        <v>0</v>
      </c>
      <c r="E211" s="190">
        <v>0</v>
      </c>
      <c r="F211" s="261">
        <v>0</v>
      </c>
      <c r="G211" s="190">
        <v>0</v>
      </c>
      <c r="H211" s="190">
        <v>0</v>
      </c>
      <c r="I211" s="252">
        <v>0</v>
      </c>
      <c r="J211" s="189">
        <v>0</v>
      </c>
      <c r="K211" s="190">
        <v>0</v>
      </c>
      <c r="L211" s="191">
        <v>0</v>
      </c>
      <c r="M211" s="261">
        <v>0</v>
      </c>
      <c r="N211" s="190">
        <v>0</v>
      </c>
      <c r="O211" s="252">
        <v>0</v>
      </c>
      <c r="P211" s="189">
        <v>0</v>
      </c>
      <c r="Q211" s="190">
        <v>0</v>
      </c>
      <c r="R211" s="191">
        <v>0</v>
      </c>
      <c r="S211" s="261">
        <v>0</v>
      </c>
      <c r="T211" s="190">
        <v>0</v>
      </c>
      <c r="U211" s="190">
        <v>0</v>
      </c>
      <c r="V211" s="47"/>
    </row>
    <row r="212" spans="1:30" x14ac:dyDescent="0.25">
      <c r="A212" s="214">
        <v>8</v>
      </c>
      <c r="B212" s="215" t="s">
        <v>68</v>
      </c>
      <c r="C212" s="276" t="s">
        <v>182</v>
      </c>
      <c r="D212" s="252">
        <v>0</v>
      </c>
      <c r="E212" s="190">
        <v>0</v>
      </c>
      <c r="F212" s="261">
        <v>0</v>
      </c>
      <c r="G212" s="190">
        <v>0</v>
      </c>
      <c r="H212" s="190">
        <v>0</v>
      </c>
      <c r="I212" s="252">
        <v>0</v>
      </c>
      <c r="J212" s="189">
        <v>0</v>
      </c>
      <c r="K212" s="190">
        <v>0</v>
      </c>
      <c r="L212" s="191">
        <v>0</v>
      </c>
      <c r="M212" s="261">
        <v>0</v>
      </c>
      <c r="N212" s="190">
        <v>0</v>
      </c>
      <c r="O212" s="252">
        <v>0</v>
      </c>
      <c r="P212" s="189">
        <v>0</v>
      </c>
      <c r="Q212" s="190">
        <v>0</v>
      </c>
      <c r="R212" s="191">
        <v>0</v>
      </c>
      <c r="S212" s="261">
        <v>0</v>
      </c>
      <c r="T212" s="190">
        <v>0</v>
      </c>
      <c r="U212" s="190">
        <v>0</v>
      </c>
      <c r="V212" s="47"/>
    </row>
    <row r="213" spans="1:30" x14ac:dyDescent="0.25">
      <c r="A213" s="214">
        <v>9</v>
      </c>
      <c r="B213" s="215" t="s">
        <v>69</v>
      </c>
      <c r="C213" s="276" t="s">
        <v>183</v>
      </c>
      <c r="D213" s="252">
        <v>0</v>
      </c>
      <c r="E213" s="190">
        <v>0</v>
      </c>
      <c r="F213" s="261">
        <v>0</v>
      </c>
      <c r="G213" s="190">
        <v>0</v>
      </c>
      <c r="H213" s="190">
        <v>0</v>
      </c>
      <c r="I213" s="252">
        <v>0</v>
      </c>
      <c r="J213" s="189">
        <v>0</v>
      </c>
      <c r="K213" s="190">
        <v>0</v>
      </c>
      <c r="L213" s="191">
        <v>0</v>
      </c>
      <c r="M213" s="261">
        <v>0</v>
      </c>
      <c r="N213" s="190">
        <v>0</v>
      </c>
      <c r="O213" s="252">
        <v>0</v>
      </c>
      <c r="P213" s="189">
        <v>0</v>
      </c>
      <c r="Q213" s="190">
        <v>0</v>
      </c>
      <c r="R213" s="191">
        <v>0</v>
      </c>
      <c r="S213" s="261">
        <v>0</v>
      </c>
      <c r="T213" s="190">
        <v>0</v>
      </c>
      <c r="U213" s="190">
        <v>0</v>
      </c>
      <c r="V213" s="47"/>
    </row>
    <row r="214" spans="1:30" x14ac:dyDescent="0.25">
      <c r="A214" s="214">
        <v>10</v>
      </c>
      <c r="B214" s="215" t="s">
        <v>16</v>
      </c>
      <c r="C214" s="276" t="s">
        <v>180</v>
      </c>
      <c r="D214" s="252">
        <v>0</v>
      </c>
      <c r="E214" s="190">
        <v>0</v>
      </c>
      <c r="F214" s="261">
        <v>0</v>
      </c>
      <c r="G214" s="190">
        <v>0</v>
      </c>
      <c r="H214" s="190">
        <v>0</v>
      </c>
      <c r="I214" s="252">
        <v>0</v>
      </c>
      <c r="J214" s="189">
        <v>0</v>
      </c>
      <c r="K214" s="190">
        <v>0</v>
      </c>
      <c r="L214" s="191">
        <v>0</v>
      </c>
      <c r="M214" s="261">
        <v>0</v>
      </c>
      <c r="N214" s="190">
        <v>0</v>
      </c>
      <c r="O214" s="252">
        <v>0</v>
      </c>
      <c r="P214" s="189">
        <v>0</v>
      </c>
      <c r="Q214" s="190">
        <v>0</v>
      </c>
      <c r="R214" s="191">
        <v>0</v>
      </c>
      <c r="S214" s="261">
        <v>0</v>
      </c>
      <c r="T214" s="190">
        <v>0</v>
      </c>
      <c r="U214" s="190">
        <v>0</v>
      </c>
      <c r="V214" s="47"/>
    </row>
    <row r="215" spans="1:30" ht="29.25" x14ac:dyDescent="0.25">
      <c r="A215" s="218"/>
      <c r="B215" s="219" t="s">
        <v>70</v>
      </c>
      <c r="C215" s="278"/>
      <c r="D215" s="200">
        <f>SUM(D211,D212,D213,D214)</f>
        <v>0</v>
      </c>
      <c r="E215" s="197">
        <f t="shared" ref="E215:F215" si="167">SUM(E211,E212,E213,E214)</f>
        <v>0</v>
      </c>
      <c r="F215" s="199">
        <f t="shared" si="167"/>
        <v>0</v>
      </c>
      <c r="G215" s="197">
        <f>SUM(G211,G212,G213,G214)</f>
        <v>0</v>
      </c>
      <c r="H215" s="197">
        <f t="shared" ref="H215:I215" si="168">SUM(H211,H212,H213,H214)</f>
        <v>0</v>
      </c>
      <c r="I215" s="200">
        <f t="shared" si="168"/>
        <v>0</v>
      </c>
      <c r="J215" s="196">
        <f>SUM(J211,J212,J213,J214)</f>
        <v>0</v>
      </c>
      <c r="K215" s="197">
        <f t="shared" ref="K215:L215" si="169">SUM(K211,K212,K213,K214)</f>
        <v>0</v>
      </c>
      <c r="L215" s="198">
        <f t="shared" si="169"/>
        <v>0</v>
      </c>
      <c r="M215" s="199">
        <f>SUM(M211,M212,M213,M214)</f>
        <v>0</v>
      </c>
      <c r="N215" s="197">
        <f t="shared" ref="N215:O215" si="170">SUM(N211,N212,N213,N214)</f>
        <v>0</v>
      </c>
      <c r="O215" s="200">
        <f t="shared" si="170"/>
        <v>0</v>
      </c>
      <c r="P215" s="196">
        <f>SUM(P211,P212,P213,P214)</f>
        <v>0</v>
      </c>
      <c r="Q215" s="197">
        <f t="shared" ref="Q215:R215" si="171">SUM(Q211,Q212,Q213,Q214)</f>
        <v>0</v>
      </c>
      <c r="R215" s="198">
        <f t="shared" si="171"/>
        <v>0</v>
      </c>
      <c r="S215" s="199">
        <f>SUM(S211,S212,D255,S214)</f>
        <v>7701840</v>
      </c>
      <c r="T215" s="197">
        <f>SUM(T211,T212,E255,T214)</f>
        <v>0</v>
      </c>
      <c r="U215" s="197">
        <f>SUM(U211,U212,F255,U214)</f>
        <v>0</v>
      </c>
      <c r="V215" s="47"/>
    </row>
    <row r="216" spans="1:30" ht="30" x14ac:dyDescent="0.25">
      <c r="A216" s="214" t="s">
        <v>86</v>
      </c>
      <c r="B216" s="215" t="s">
        <v>91</v>
      </c>
      <c r="C216" s="280"/>
      <c r="D216" s="748"/>
      <c r="E216" s="748"/>
      <c r="F216" s="748"/>
      <c r="G216" s="748"/>
      <c r="H216" s="748"/>
      <c r="I216" s="749"/>
      <c r="J216" s="747"/>
      <c r="K216" s="748"/>
      <c r="L216" s="751"/>
      <c r="M216" s="752"/>
      <c r="N216" s="748"/>
      <c r="O216" s="749"/>
      <c r="P216" s="747"/>
      <c r="Q216" s="748"/>
      <c r="R216" s="751"/>
      <c r="S216" s="752"/>
      <c r="T216" s="748"/>
      <c r="U216" s="748"/>
      <c r="V216" s="47"/>
    </row>
    <row r="217" spans="1:30" ht="30" x14ac:dyDescent="0.25">
      <c r="A217" s="214">
        <v>11</v>
      </c>
      <c r="B217" s="215" t="s">
        <v>193</v>
      </c>
      <c r="C217" s="276" t="s">
        <v>170</v>
      </c>
      <c r="D217" s="252">
        <v>0</v>
      </c>
      <c r="E217" s="190">
        <v>0</v>
      </c>
      <c r="F217" s="261">
        <v>0</v>
      </c>
      <c r="G217" s="190">
        <v>0</v>
      </c>
      <c r="H217" s="190">
        <v>0</v>
      </c>
      <c r="I217" s="252">
        <v>0</v>
      </c>
      <c r="J217" s="189">
        <v>0</v>
      </c>
      <c r="K217" s="190">
        <v>0</v>
      </c>
      <c r="L217" s="191">
        <v>0</v>
      </c>
      <c r="M217" s="261">
        <v>0</v>
      </c>
      <c r="N217" s="190">
        <v>0</v>
      </c>
      <c r="O217" s="252">
        <v>0</v>
      </c>
      <c r="P217" s="189">
        <v>0</v>
      </c>
      <c r="Q217" s="190">
        <v>0</v>
      </c>
      <c r="R217" s="191">
        <v>0</v>
      </c>
      <c r="S217" s="261">
        <v>0</v>
      </c>
      <c r="T217" s="190">
        <v>0</v>
      </c>
      <c r="U217" s="190">
        <v>0</v>
      </c>
      <c r="V217" s="47"/>
    </row>
    <row r="218" spans="1:30" x14ac:dyDescent="0.25">
      <c r="A218" s="214">
        <v>12</v>
      </c>
      <c r="B218" s="215" t="s">
        <v>79</v>
      </c>
      <c r="C218" s="276" t="s">
        <v>171</v>
      </c>
      <c r="D218" s="252">
        <v>0</v>
      </c>
      <c r="E218" s="190">
        <v>0</v>
      </c>
      <c r="F218" s="261">
        <v>0</v>
      </c>
      <c r="G218" s="190">
        <v>0</v>
      </c>
      <c r="H218" s="190">
        <v>0</v>
      </c>
      <c r="I218" s="252">
        <v>0</v>
      </c>
      <c r="J218" s="189">
        <v>0</v>
      </c>
      <c r="K218" s="190">
        <v>0</v>
      </c>
      <c r="L218" s="191">
        <v>0</v>
      </c>
      <c r="M218" s="261">
        <v>0</v>
      </c>
      <c r="N218" s="190">
        <v>0</v>
      </c>
      <c r="O218" s="252">
        <v>0</v>
      </c>
      <c r="P218" s="189">
        <v>0</v>
      </c>
      <c r="Q218" s="190">
        <v>0</v>
      </c>
      <c r="R218" s="191">
        <v>0</v>
      </c>
      <c r="S218" s="261">
        <v>0</v>
      </c>
      <c r="T218" s="190">
        <v>0</v>
      </c>
      <c r="U218" s="190">
        <v>0</v>
      </c>
      <c r="V218" s="47"/>
    </row>
    <row r="219" spans="1:30" ht="30" x14ac:dyDescent="0.25">
      <c r="A219" s="214">
        <v>13</v>
      </c>
      <c r="B219" s="215" t="s">
        <v>186</v>
      </c>
      <c r="C219" s="277" t="s">
        <v>173</v>
      </c>
      <c r="D219" s="252">
        <v>0</v>
      </c>
      <c r="E219" s="190">
        <v>0</v>
      </c>
      <c r="F219" s="261">
        <v>0</v>
      </c>
      <c r="G219" s="190">
        <v>0</v>
      </c>
      <c r="H219" s="190">
        <v>0</v>
      </c>
      <c r="I219" s="252">
        <v>0</v>
      </c>
      <c r="J219" s="189">
        <v>0</v>
      </c>
      <c r="K219" s="190">
        <v>0</v>
      </c>
      <c r="L219" s="191">
        <v>0</v>
      </c>
      <c r="M219" s="261">
        <v>0</v>
      </c>
      <c r="N219" s="190">
        <v>0</v>
      </c>
      <c r="O219" s="252">
        <v>0</v>
      </c>
      <c r="P219" s="189">
        <v>0</v>
      </c>
      <c r="Q219" s="190">
        <v>0</v>
      </c>
      <c r="R219" s="191">
        <v>0</v>
      </c>
      <c r="S219" s="261">
        <v>0</v>
      </c>
      <c r="T219" s="190">
        <v>0</v>
      </c>
      <c r="U219" s="190">
        <v>0</v>
      </c>
      <c r="V219" s="47"/>
    </row>
    <row r="220" spans="1:30" ht="29.25" x14ac:dyDescent="0.25">
      <c r="A220" s="218"/>
      <c r="B220" s="219" t="s">
        <v>108</v>
      </c>
      <c r="C220" s="279"/>
      <c r="D220" s="200">
        <f>SUM(D217,D218,D219)</f>
        <v>0</v>
      </c>
      <c r="E220" s="197">
        <f t="shared" ref="E220:F220" si="172">SUM(E217,E218,E219)</f>
        <v>0</v>
      </c>
      <c r="F220" s="199">
        <f t="shared" si="172"/>
        <v>0</v>
      </c>
      <c r="G220" s="197">
        <f>SUM(G217,G218,G219)</f>
        <v>0</v>
      </c>
      <c r="H220" s="197">
        <f t="shared" ref="H220:I220" si="173">SUM(H217,H218,H219)</f>
        <v>0</v>
      </c>
      <c r="I220" s="200">
        <f t="shared" si="173"/>
        <v>0</v>
      </c>
      <c r="J220" s="196">
        <f>SUM(J217,J218,J219)</f>
        <v>0</v>
      </c>
      <c r="K220" s="197">
        <f t="shared" ref="K220:L220" si="174">SUM(K217,K218,K219)</f>
        <v>0</v>
      </c>
      <c r="L220" s="198">
        <f t="shared" si="174"/>
        <v>0</v>
      </c>
      <c r="M220" s="199">
        <f>SUM(M217,M218,M219)</f>
        <v>0</v>
      </c>
      <c r="N220" s="197">
        <f t="shared" ref="N220:O220" si="175">SUM(N217,N218,N219)</f>
        <v>0</v>
      </c>
      <c r="O220" s="200">
        <f t="shared" si="175"/>
        <v>0</v>
      </c>
      <c r="P220" s="196">
        <f>SUM(P217,P218,P219)</f>
        <v>0</v>
      </c>
      <c r="Q220" s="197">
        <f t="shared" ref="Q220:R220" si="176">SUM(Q217,Q218,Q219)</f>
        <v>0</v>
      </c>
      <c r="R220" s="198">
        <f t="shared" si="176"/>
        <v>0</v>
      </c>
      <c r="S220" s="199">
        <f>SUM(S217,S218,S219)</f>
        <v>0</v>
      </c>
      <c r="T220" s="197">
        <f t="shared" ref="T220:U220" si="177">SUM(T217,T218,T219)</f>
        <v>0</v>
      </c>
      <c r="U220" s="197">
        <f t="shared" si="177"/>
        <v>0</v>
      </c>
      <c r="V220" s="47"/>
    </row>
    <row r="221" spans="1:30" ht="29.25" x14ac:dyDescent="0.25">
      <c r="A221" s="218"/>
      <c r="B221" s="219" t="s">
        <v>117</v>
      </c>
      <c r="C221" s="279"/>
      <c r="D221" s="197">
        <f>SUM(D220,D215,D209)</f>
        <v>266700</v>
      </c>
      <c r="E221" s="197">
        <f t="shared" ref="E221:F221" si="178">SUM(E220,E215,E209)</f>
        <v>0</v>
      </c>
      <c r="F221" s="197">
        <f t="shared" si="178"/>
        <v>0</v>
      </c>
      <c r="G221" s="197">
        <f>SUM(G220,G215,G209)</f>
        <v>1739900</v>
      </c>
      <c r="H221" s="197">
        <f t="shared" ref="H221:I221" si="179">SUM(H220,H215,H209)</f>
        <v>0</v>
      </c>
      <c r="I221" s="200">
        <f t="shared" si="179"/>
        <v>0</v>
      </c>
      <c r="J221" s="196">
        <f>SUM(J220,J215,J209)</f>
        <v>215900</v>
      </c>
      <c r="K221" s="197">
        <f t="shared" ref="K221:L221" si="180">SUM(K220,K215,K209)</f>
        <v>4410210</v>
      </c>
      <c r="L221" s="198">
        <f t="shared" si="180"/>
        <v>0</v>
      </c>
      <c r="M221" s="199">
        <f>SUM(M220,M215,M209)</f>
        <v>1047750</v>
      </c>
      <c r="N221" s="197">
        <f t="shared" ref="N221:O221" si="181">SUM(N220,N215,N209)</f>
        <v>0</v>
      </c>
      <c r="O221" s="200">
        <f t="shared" si="181"/>
        <v>0</v>
      </c>
      <c r="P221" s="196">
        <f>SUM(P220,P215,P209)</f>
        <v>1974850</v>
      </c>
      <c r="Q221" s="197">
        <f t="shared" ref="Q221:R221" si="182">SUM(Q220,Q215,Q209)</f>
        <v>0</v>
      </c>
      <c r="R221" s="198">
        <f t="shared" si="182"/>
        <v>0</v>
      </c>
      <c r="S221" s="199">
        <f>SUM(S220,S215,S209)</f>
        <v>16309280</v>
      </c>
      <c r="T221" s="197">
        <f t="shared" ref="T221:U221" si="183">SUM(T220,T215,T209)</f>
        <v>0</v>
      </c>
      <c r="U221" s="197">
        <f t="shared" si="183"/>
        <v>0</v>
      </c>
      <c r="V221" s="47"/>
    </row>
    <row r="222" spans="1:30" ht="15.75" thickBot="1" x14ac:dyDescent="0.3">
      <c r="A222" s="229"/>
      <c r="B222" s="215"/>
      <c r="C222" s="280"/>
      <c r="D222" s="286"/>
      <c r="E222" s="286"/>
      <c r="F222" s="287"/>
      <c r="G222" s="102"/>
      <c r="H222" s="102"/>
      <c r="I222" s="102"/>
      <c r="J222" s="102"/>
      <c r="K222" s="102"/>
      <c r="L222" s="102"/>
      <c r="M222" s="102"/>
      <c r="N222" s="102"/>
      <c r="O222" s="102"/>
      <c r="P222" s="102"/>
      <c r="Q222" s="102"/>
      <c r="R222" s="102"/>
      <c r="S222" s="102"/>
      <c r="T222" s="102"/>
      <c r="U222" s="102"/>
      <c r="V222" s="112"/>
      <c r="W222" s="110"/>
      <c r="X222" s="110"/>
    </row>
    <row r="223" spans="1:30" ht="19.5" customHeight="1" thickBot="1" x14ac:dyDescent="0.3">
      <c r="A223" s="223"/>
      <c r="B223" s="219"/>
      <c r="C223" s="279"/>
      <c r="D223" s="924" t="s">
        <v>92</v>
      </c>
      <c r="E223" s="925"/>
      <c r="F223" s="925"/>
      <c r="G223" s="925"/>
      <c r="H223" s="925"/>
      <c r="I223" s="925"/>
      <c r="J223" s="925"/>
      <c r="K223" s="925"/>
      <c r="L223" s="925"/>
      <c r="M223" s="925"/>
      <c r="N223" s="925"/>
      <c r="O223" s="925"/>
      <c r="P223" s="925"/>
      <c r="Q223" s="925"/>
      <c r="R223" s="925"/>
      <c r="S223" s="925"/>
      <c r="T223" s="925"/>
      <c r="U223" s="926"/>
      <c r="V223" s="273"/>
      <c r="W223" s="273"/>
      <c r="X223" s="273"/>
      <c r="Y223" s="273"/>
      <c r="Z223" s="273"/>
      <c r="AA223" s="273"/>
      <c r="AB223" s="273"/>
      <c r="AC223" s="273"/>
      <c r="AD223" s="273"/>
    </row>
    <row r="224" spans="1:30" ht="60" customHeight="1" x14ac:dyDescent="0.25">
      <c r="A224" s="223"/>
      <c r="B224" s="219"/>
      <c r="C224" s="274" t="s">
        <v>337</v>
      </c>
      <c r="D224" s="786" t="s">
        <v>301</v>
      </c>
      <c r="E224" s="786"/>
      <c r="F224" s="816"/>
      <c r="G224" s="805" t="s">
        <v>309</v>
      </c>
      <c r="H224" s="786"/>
      <c r="I224" s="806"/>
      <c r="J224" s="815" t="s">
        <v>297</v>
      </c>
      <c r="K224" s="786"/>
      <c r="L224" s="816"/>
      <c r="M224" s="805" t="s">
        <v>310</v>
      </c>
      <c r="N224" s="786"/>
      <c r="O224" s="786"/>
      <c r="P224" s="786" t="s">
        <v>302</v>
      </c>
      <c r="Q224" s="786"/>
      <c r="R224" s="806"/>
      <c r="S224" s="815" t="s">
        <v>298</v>
      </c>
      <c r="T224" s="786"/>
      <c r="U224" s="786"/>
      <c r="V224" s="47"/>
    </row>
    <row r="225" spans="1:22" ht="84" customHeight="1" x14ac:dyDescent="0.25">
      <c r="A225" s="223"/>
      <c r="B225" s="219"/>
      <c r="C225" s="275" t="s">
        <v>126</v>
      </c>
      <c r="D225" s="793" t="s">
        <v>385</v>
      </c>
      <c r="E225" s="774"/>
      <c r="F225" s="825"/>
      <c r="G225" s="793" t="s">
        <v>394</v>
      </c>
      <c r="H225" s="774"/>
      <c r="I225" s="825"/>
      <c r="J225" s="793" t="s">
        <v>368</v>
      </c>
      <c r="K225" s="774"/>
      <c r="L225" s="825"/>
      <c r="M225" s="775" t="s">
        <v>395</v>
      </c>
      <c r="N225" s="774"/>
      <c r="O225" s="826"/>
      <c r="P225" s="793" t="s">
        <v>386</v>
      </c>
      <c r="Q225" s="774"/>
      <c r="R225" s="825"/>
      <c r="S225" s="793" t="s">
        <v>369</v>
      </c>
      <c r="T225" s="774"/>
      <c r="U225" s="826"/>
      <c r="V225" s="47"/>
    </row>
    <row r="226" spans="1:22" ht="88.5" customHeight="1" x14ac:dyDescent="0.25">
      <c r="A226" s="211" t="s">
        <v>42</v>
      </c>
      <c r="B226" s="212" t="s">
        <v>126</v>
      </c>
      <c r="C226" s="282" t="s">
        <v>144</v>
      </c>
      <c r="D226" s="325" t="s">
        <v>161</v>
      </c>
      <c r="E226" s="325" t="s">
        <v>162</v>
      </c>
      <c r="F226" s="326" t="s">
        <v>163</v>
      </c>
      <c r="G226" s="327" t="s">
        <v>161</v>
      </c>
      <c r="H226" s="325" t="s">
        <v>162</v>
      </c>
      <c r="I226" s="328" t="s">
        <v>163</v>
      </c>
      <c r="J226" s="324" t="s">
        <v>161</v>
      </c>
      <c r="K226" s="325" t="s">
        <v>162</v>
      </c>
      <c r="L226" s="326" t="s">
        <v>163</v>
      </c>
      <c r="M226" s="338" t="s">
        <v>161</v>
      </c>
      <c r="N226" s="336" t="s">
        <v>162</v>
      </c>
      <c r="O226" s="336" t="s">
        <v>163</v>
      </c>
      <c r="P226" s="325" t="s">
        <v>161</v>
      </c>
      <c r="Q226" s="325" t="s">
        <v>162</v>
      </c>
      <c r="R226" s="328" t="s">
        <v>163</v>
      </c>
      <c r="S226" s="324" t="s">
        <v>161</v>
      </c>
      <c r="T226" s="325" t="s">
        <v>162</v>
      </c>
      <c r="U226" s="325" t="s">
        <v>163</v>
      </c>
      <c r="V226" s="47"/>
    </row>
    <row r="227" spans="1:22" ht="30" x14ac:dyDescent="0.25">
      <c r="A227" s="214" t="s">
        <v>56</v>
      </c>
      <c r="B227" s="215" t="s">
        <v>58</v>
      </c>
      <c r="C227" s="280"/>
      <c r="D227" s="901"/>
      <c r="E227" s="901"/>
      <c r="F227" s="904"/>
      <c r="G227" s="914"/>
      <c r="H227" s="901"/>
      <c r="I227" s="902"/>
      <c r="J227" s="289"/>
      <c r="K227" s="284"/>
      <c r="L227" s="288"/>
      <c r="M227" s="914"/>
      <c r="N227" s="901"/>
      <c r="O227" s="901"/>
      <c r="P227" s="901"/>
      <c r="Q227" s="901"/>
      <c r="R227" s="902"/>
      <c r="S227" s="903"/>
      <c r="T227" s="901"/>
      <c r="U227" s="901"/>
      <c r="V227" s="47"/>
    </row>
    <row r="228" spans="1:22" x14ac:dyDescent="0.25">
      <c r="A228" s="214">
        <v>1</v>
      </c>
      <c r="B228" s="215" t="s">
        <v>2</v>
      </c>
      <c r="C228" s="276" t="s">
        <v>174</v>
      </c>
      <c r="D228" s="190">
        <v>0</v>
      </c>
      <c r="E228" s="190">
        <v>0</v>
      </c>
      <c r="F228" s="191">
        <v>0</v>
      </c>
      <c r="G228" s="261">
        <v>1035000</v>
      </c>
      <c r="H228" s="190">
        <v>0</v>
      </c>
      <c r="I228" s="252">
        <v>0</v>
      </c>
      <c r="J228" s="189">
        <v>0</v>
      </c>
      <c r="K228" s="190">
        <v>0</v>
      </c>
      <c r="L228" s="191">
        <v>0</v>
      </c>
      <c r="M228" s="261">
        <v>0</v>
      </c>
      <c r="N228" s="190">
        <v>0</v>
      </c>
      <c r="O228" s="190">
        <v>0</v>
      </c>
      <c r="P228" s="190">
        <v>0</v>
      </c>
      <c r="Q228" s="190">
        <v>0</v>
      </c>
      <c r="R228" s="252">
        <v>0</v>
      </c>
      <c r="S228" s="189">
        <v>0</v>
      </c>
      <c r="T228" s="190">
        <v>0</v>
      </c>
      <c r="U228" s="190">
        <v>0</v>
      </c>
      <c r="V228" s="47"/>
    </row>
    <row r="229" spans="1:22" ht="30" x14ac:dyDescent="0.25">
      <c r="A229" s="214">
        <v>2</v>
      </c>
      <c r="B229" s="215" t="s">
        <v>60</v>
      </c>
      <c r="C229" s="276" t="s">
        <v>175</v>
      </c>
      <c r="D229" s="190">
        <v>0</v>
      </c>
      <c r="E229" s="190">
        <v>0</v>
      </c>
      <c r="F229" s="191">
        <v>0</v>
      </c>
      <c r="G229" s="261">
        <v>279450</v>
      </c>
      <c r="H229" s="190">
        <v>0</v>
      </c>
      <c r="I229" s="252">
        <v>0</v>
      </c>
      <c r="J229" s="189">
        <v>0</v>
      </c>
      <c r="K229" s="190">
        <v>0</v>
      </c>
      <c r="L229" s="191">
        <v>0</v>
      </c>
      <c r="M229" s="261">
        <v>0</v>
      </c>
      <c r="N229" s="190">
        <v>0</v>
      </c>
      <c r="O229" s="190">
        <v>0</v>
      </c>
      <c r="P229" s="190">
        <v>0</v>
      </c>
      <c r="Q229" s="190">
        <v>0</v>
      </c>
      <c r="R229" s="252">
        <v>0</v>
      </c>
      <c r="S229" s="189">
        <v>0</v>
      </c>
      <c r="T229" s="190">
        <v>0</v>
      </c>
      <c r="U229" s="190">
        <v>0</v>
      </c>
      <c r="V229" s="47"/>
    </row>
    <row r="230" spans="1:22" x14ac:dyDescent="0.25">
      <c r="A230" s="214">
        <v>3</v>
      </c>
      <c r="B230" s="215" t="s">
        <v>3</v>
      </c>
      <c r="C230" s="276" t="s">
        <v>177</v>
      </c>
      <c r="D230" s="190">
        <v>6598920</v>
      </c>
      <c r="E230" s="190">
        <v>0</v>
      </c>
      <c r="F230" s="191">
        <v>0</v>
      </c>
      <c r="G230" s="261">
        <v>0</v>
      </c>
      <c r="H230" s="190">
        <v>0</v>
      </c>
      <c r="I230" s="252">
        <v>0</v>
      </c>
      <c r="J230" s="189">
        <v>87571745.099999994</v>
      </c>
      <c r="K230" s="190">
        <v>0</v>
      </c>
      <c r="L230" s="191">
        <v>0</v>
      </c>
      <c r="M230" s="261">
        <v>0</v>
      </c>
      <c r="N230" s="190">
        <v>1270000</v>
      </c>
      <c r="O230" s="190">
        <v>0</v>
      </c>
      <c r="P230" s="190">
        <v>1173480</v>
      </c>
      <c r="Q230" s="190">
        <v>0</v>
      </c>
      <c r="R230" s="252">
        <v>0</v>
      </c>
      <c r="S230" s="189">
        <v>4462674</v>
      </c>
      <c r="T230" s="190">
        <v>0</v>
      </c>
      <c r="U230" s="190">
        <v>0</v>
      </c>
      <c r="V230" s="47"/>
    </row>
    <row r="231" spans="1:22" x14ac:dyDescent="0.25">
      <c r="A231" s="214">
        <v>4</v>
      </c>
      <c r="B231" s="215" t="s">
        <v>54</v>
      </c>
      <c r="C231" s="276" t="s">
        <v>178</v>
      </c>
      <c r="D231" s="190">
        <v>0</v>
      </c>
      <c r="E231" s="190">
        <v>0</v>
      </c>
      <c r="F231" s="191">
        <v>0</v>
      </c>
      <c r="G231" s="261">
        <v>0</v>
      </c>
      <c r="H231" s="190">
        <v>0</v>
      </c>
      <c r="I231" s="252">
        <v>0</v>
      </c>
      <c r="J231" s="189">
        <v>0</v>
      </c>
      <c r="K231" s="190">
        <v>0</v>
      </c>
      <c r="L231" s="191">
        <v>0</v>
      </c>
      <c r="M231" s="261">
        <v>0</v>
      </c>
      <c r="N231" s="190">
        <v>0</v>
      </c>
      <c r="O231" s="190">
        <v>0</v>
      </c>
      <c r="P231" s="190">
        <v>0</v>
      </c>
      <c r="Q231" s="190">
        <v>0</v>
      </c>
      <c r="R231" s="252">
        <v>0</v>
      </c>
      <c r="S231" s="189">
        <v>0</v>
      </c>
      <c r="T231" s="190">
        <v>0</v>
      </c>
      <c r="U231" s="190">
        <v>0</v>
      </c>
      <c r="V231" s="47"/>
    </row>
    <row r="232" spans="1:22" x14ac:dyDescent="0.25">
      <c r="A232" s="214">
        <v>5</v>
      </c>
      <c r="B232" s="215" t="s">
        <v>61</v>
      </c>
      <c r="C232" s="276" t="s">
        <v>179</v>
      </c>
      <c r="D232" s="190">
        <v>0</v>
      </c>
      <c r="E232" s="190">
        <v>0</v>
      </c>
      <c r="F232" s="191">
        <v>0</v>
      </c>
      <c r="G232" s="261">
        <v>0</v>
      </c>
      <c r="H232" s="190">
        <v>0</v>
      </c>
      <c r="I232" s="252">
        <v>0</v>
      </c>
      <c r="J232" s="189">
        <v>0</v>
      </c>
      <c r="K232" s="190">
        <v>0</v>
      </c>
      <c r="L232" s="191">
        <v>0</v>
      </c>
      <c r="M232" s="261">
        <v>0</v>
      </c>
      <c r="N232" s="190">
        <v>0</v>
      </c>
      <c r="O232" s="190">
        <v>0</v>
      </c>
      <c r="P232" s="190">
        <v>0</v>
      </c>
      <c r="Q232" s="190">
        <v>0</v>
      </c>
      <c r="R232" s="252">
        <v>0</v>
      </c>
      <c r="S232" s="189">
        <v>0</v>
      </c>
      <c r="T232" s="190">
        <v>0</v>
      </c>
      <c r="U232" s="190">
        <v>0</v>
      </c>
      <c r="V232" s="47"/>
    </row>
    <row r="233" spans="1:22" x14ac:dyDescent="0.25">
      <c r="A233" s="214">
        <v>6</v>
      </c>
      <c r="B233" s="215" t="s">
        <v>112</v>
      </c>
      <c r="C233" s="277" t="s">
        <v>180</v>
      </c>
      <c r="D233" s="190">
        <v>0</v>
      </c>
      <c r="E233" s="190">
        <v>0</v>
      </c>
      <c r="F233" s="191">
        <v>0</v>
      </c>
      <c r="G233" s="261">
        <v>0</v>
      </c>
      <c r="H233" s="190">
        <v>0</v>
      </c>
      <c r="I233" s="252">
        <v>0</v>
      </c>
      <c r="J233" s="189">
        <v>0</v>
      </c>
      <c r="K233" s="190">
        <v>0</v>
      </c>
      <c r="L233" s="191">
        <v>0</v>
      </c>
      <c r="M233" s="261">
        <v>0</v>
      </c>
      <c r="N233" s="190">
        <v>0</v>
      </c>
      <c r="O233" s="190">
        <v>0</v>
      </c>
      <c r="P233" s="190">
        <v>0</v>
      </c>
      <c r="Q233" s="190">
        <v>0</v>
      </c>
      <c r="R233" s="252">
        <v>0</v>
      </c>
      <c r="S233" s="189">
        <v>0</v>
      </c>
      <c r="T233" s="190">
        <v>0</v>
      </c>
      <c r="U233" s="190">
        <v>0</v>
      </c>
      <c r="V233" s="47"/>
    </row>
    <row r="234" spans="1:22" x14ac:dyDescent="0.25">
      <c r="A234" s="218"/>
      <c r="B234" s="219" t="s">
        <v>62</v>
      </c>
      <c r="C234" s="278"/>
      <c r="D234" s="197">
        <f>SUM(D228:D232)</f>
        <v>6598920</v>
      </c>
      <c r="E234" s="197">
        <f t="shared" ref="E234:F234" si="184">SUM(E228:E232)</f>
        <v>0</v>
      </c>
      <c r="F234" s="198">
        <f t="shared" si="184"/>
        <v>0</v>
      </c>
      <c r="G234" s="199">
        <f>SUM(G228:G232)</f>
        <v>1314450</v>
      </c>
      <c r="H234" s="197">
        <f t="shared" ref="H234:I234" si="185">SUM(H228:H232)</f>
        <v>0</v>
      </c>
      <c r="I234" s="200">
        <f t="shared" si="185"/>
        <v>0</v>
      </c>
      <c r="J234" s="196">
        <f>SUM(J228:J232)</f>
        <v>87571745.099999994</v>
      </c>
      <c r="K234" s="197">
        <f t="shared" ref="K234:L234" si="186">SUM(K228:K232)</f>
        <v>0</v>
      </c>
      <c r="L234" s="198">
        <f t="shared" si="186"/>
        <v>0</v>
      </c>
      <c r="M234" s="199">
        <f>SUM(M228:M232)</f>
        <v>0</v>
      </c>
      <c r="N234" s="197">
        <f t="shared" ref="N234:O234" si="187">SUM(N228:N232)</f>
        <v>1270000</v>
      </c>
      <c r="O234" s="197">
        <f t="shared" si="187"/>
        <v>0</v>
      </c>
      <c r="P234" s="197">
        <f>SUM(P228:P232)</f>
        <v>1173480</v>
      </c>
      <c r="Q234" s="197">
        <f t="shared" ref="Q234:R234" si="188">SUM(Q228:Q232)</f>
        <v>0</v>
      </c>
      <c r="R234" s="200">
        <f t="shared" si="188"/>
        <v>0</v>
      </c>
      <c r="S234" s="196">
        <f>SUM(S228:S232)</f>
        <v>4462674</v>
      </c>
      <c r="T234" s="197">
        <f t="shared" ref="T234:U234" si="189">SUM(T228:T232)</f>
        <v>0</v>
      </c>
      <c r="U234" s="197">
        <f t="shared" si="189"/>
        <v>0</v>
      </c>
      <c r="V234" s="47"/>
    </row>
    <row r="235" spans="1:22" ht="15" customHeight="1" x14ac:dyDescent="0.25">
      <c r="A235" s="214" t="s">
        <v>85</v>
      </c>
      <c r="B235" s="215" t="s">
        <v>65</v>
      </c>
      <c r="C235" s="276"/>
      <c r="D235" s="748"/>
      <c r="E235" s="748"/>
      <c r="F235" s="751"/>
      <c r="G235" s="752"/>
      <c r="H235" s="748"/>
      <c r="I235" s="749"/>
      <c r="J235" s="747"/>
      <c r="K235" s="748"/>
      <c r="L235" s="751"/>
      <c r="M235" s="752"/>
      <c r="N235" s="748"/>
      <c r="O235" s="748"/>
      <c r="P235" s="748"/>
      <c r="Q235" s="748"/>
      <c r="R235" s="749"/>
      <c r="S235" s="747"/>
      <c r="T235" s="748"/>
      <c r="U235" s="748"/>
      <c r="V235" s="47"/>
    </row>
    <row r="236" spans="1:22" x14ac:dyDescent="0.25">
      <c r="A236" s="214">
        <v>7</v>
      </c>
      <c r="B236" s="215" t="s">
        <v>67</v>
      </c>
      <c r="C236" s="276" t="s">
        <v>181</v>
      </c>
      <c r="D236" s="190">
        <v>0</v>
      </c>
      <c r="E236" s="190">
        <v>0</v>
      </c>
      <c r="F236" s="191">
        <v>0</v>
      </c>
      <c r="G236" s="261">
        <v>0</v>
      </c>
      <c r="H236" s="190">
        <v>0</v>
      </c>
      <c r="I236" s="252">
        <v>0</v>
      </c>
      <c r="J236" s="189">
        <v>0</v>
      </c>
      <c r="K236" s="190">
        <v>0</v>
      </c>
      <c r="L236" s="191">
        <v>0</v>
      </c>
      <c r="M236" s="261">
        <v>0</v>
      </c>
      <c r="N236" s="190">
        <v>0</v>
      </c>
      <c r="O236" s="190">
        <v>0</v>
      </c>
      <c r="P236" s="190">
        <v>0</v>
      </c>
      <c r="Q236" s="190">
        <v>0</v>
      </c>
      <c r="R236" s="252">
        <v>0</v>
      </c>
      <c r="S236" s="189">
        <v>0</v>
      </c>
      <c r="T236" s="190">
        <v>0</v>
      </c>
      <c r="U236" s="190">
        <v>0</v>
      </c>
      <c r="V236" s="47"/>
    </row>
    <row r="237" spans="1:22" x14ac:dyDescent="0.25">
      <c r="A237" s="214">
        <v>8</v>
      </c>
      <c r="B237" s="215" t="s">
        <v>68</v>
      </c>
      <c r="C237" s="276" t="s">
        <v>182</v>
      </c>
      <c r="D237" s="190">
        <v>0</v>
      </c>
      <c r="E237" s="190">
        <v>0</v>
      </c>
      <c r="F237" s="191">
        <v>0</v>
      </c>
      <c r="G237" s="261">
        <v>0</v>
      </c>
      <c r="H237" s="190">
        <v>0</v>
      </c>
      <c r="I237" s="252">
        <v>0</v>
      </c>
      <c r="J237" s="189">
        <v>0</v>
      </c>
      <c r="K237" s="190">
        <v>0</v>
      </c>
      <c r="L237" s="191">
        <v>0</v>
      </c>
      <c r="M237" s="261">
        <v>0</v>
      </c>
      <c r="N237" s="190">
        <v>0</v>
      </c>
      <c r="O237" s="190">
        <v>0</v>
      </c>
      <c r="P237" s="190">
        <v>0</v>
      </c>
      <c r="Q237" s="190">
        <v>0</v>
      </c>
      <c r="R237" s="252">
        <v>0</v>
      </c>
      <c r="S237" s="189">
        <v>0</v>
      </c>
      <c r="T237" s="190">
        <v>0</v>
      </c>
      <c r="U237" s="190">
        <v>0</v>
      </c>
      <c r="V237" s="47"/>
    </row>
    <row r="238" spans="1:22" x14ac:dyDescent="0.25">
      <c r="A238" s="214">
        <v>9</v>
      </c>
      <c r="B238" s="215" t="s">
        <v>69</v>
      </c>
      <c r="C238" s="276" t="s">
        <v>183</v>
      </c>
      <c r="D238" s="190">
        <v>0</v>
      </c>
      <c r="E238" s="190">
        <v>0</v>
      </c>
      <c r="F238" s="191">
        <v>0</v>
      </c>
      <c r="G238" s="261">
        <v>0</v>
      </c>
      <c r="H238" s="190">
        <v>0</v>
      </c>
      <c r="I238" s="252">
        <v>0</v>
      </c>
      <c r="J238" s="189">
        <v>0</v>
      </c>
      <c r="K238" s="190">
        <v>0</v>
      </c>
      <c r="L238" s="191">
        <v>0</v>
      </c>
      <c r="M238" s="261">
        <v>0</v>
      </c>
      <c r="N238" s="190">
        <v>0</v>
      </c>
      <c r="O238" s="190">
        <v>0</v>
      </c>
      <c r="P238" s="190">
        <v>0</v>
      </c>
      <c r="Q238" s="190">
        <v>0</v>
      </c>
      <c r="R238" s="252">
        <v>0</v>
      </c>
      <c r="S238" s="189">
        <v>0</v>
      </c>
      <c r="T238" s="190">
        <v>0</v>
      </c>
      <c r="U238" s="190">
        <v>0</v>
      </c>
      <c r="V238" s="47"/>
    </row>
    <row r="239" spans="1:22" x14ac:dyDescent="0.25">
      <c r="A239" s="214">
        <v>10</v>
      </c>
      <c r="B239" s="215" t="s">
        <v>16</v>
      </c>
      <c r="C239" s="276" t="s">
        <v>180</v>
      </c>
      <c r="D239" s="190">
        <v>0</v>
      </c>
      <c r="E239" s="190">
        <v>0</v>
      </c>
      <c r="F239" s="191">
        <v>0</v>
      </c>
      <c r="G239" s="261">
        <v>0</v>
      </c>
      <c r="H239" s="190">
        <v>0</v>
      </c>
      <c r="I239" s="252">
        <v>0</v>
      </c>
      <c r="J239" s="189">
        <v>0</v>
      </c>
      <c r="K239" s="190">
        <v>0</v>
      </c>
      <c r="L239" s="191">
        <v>0</v>
      </c>
      <c r="M239" s="261">
        <v>0</v>
      </c>
      <c r="N239" s="190">
        <v>0</v>
      </c>
      <c r="O239" s="190">
        <v>0</v>
      </c>
      <c r="P239" s="190">
        <v>0</v>
      </c>
      <c r="Q239" s="190">
        <v>0</v>
      </c>
      <c r="R239" s="252">
        <v>0</v>
      </c>
      <c r="S239" s="189">
        <v>0</v>
      </c>
      <c r="T239" s="190">
        <v>0</v>
      </c>
      <c r="U239" s="190">
        <v>0</v>
      </c>
      <c r="V239" s="47"/>
    </row>
    <row r="240" spans="1:22" ht="29.25" x14ac:dyDescent="0.25">
      <c r="A240" s="218"/>
      <c r="B240" s="219" t="s">
        <v>70</v>
      </c>
      <c r="C240" s="278"/>
      <c r="D240" s="200">
        <f>SUM(D236,D237,D239)</f>
        <v>0</v>
      </c>
      <c r="E240" s="197">
        <f t="shared" ref="E240:F240" si="190">SUM(E236,E237,E239)</f>
        <v>0</v>
      </c>
      <c r="F240" s="305">
        <f t="shared" si="190"/>
        <v>0</v>
      </c>
      <c r="G240" s="304">
        <f>SUM(G236,G237,G239)</f>
        <v>0</v>
      </c>
      <c r="H240" s="197">
        <f t="shared" ref="H240" si="191">SUM(H236,H237,H239)</f>
        <v>0</v>
      </c>
      <c r="I240" s="305">
        <f t="shared" ref="I240" si="192">SUM(I236,I237,I239)</f>
        <v>0</v>
      </c>
      <c r="J240" s="304">
        <f>SUM(J236,J237,J239)</f>
        <v>0</v>
      </c>
      <c r="K240" s="197">
        <f t="shared" ref="K240" si="193">SUM(K236,K237,K239)</f>
        <v>0</v>
      </c>
      <c r="L240" s="305">
        <f t="shared" ref="L240" si="194">SUM(L236,L237,L239)</f>
        <v>0</v>
      </c>
      <c r="M240" s="199">
        <f>SUM(M236,M237,D347,M239)</f>
        <v>0</v>
      </c>
      <c r="N240" s="197">
        <f>SUM(N236,N237,E347,N239)</f>
        <v>0</v>
      </c>
      <c r="O240" s="197">
        <f>SUM(O236,O237,F347,O239)</f>
        <v>0</v>
      </c>
      <c r="P240" s="197">
        <f>SUM(P236,P237,W385,P239)</f>
        <v>0</v>
      </c>
      <c r="Q240" s="197">
        <f>SUM(Q236,Q237,X386,Q239)</f>
        <v>0</v>
      </c>
      <c r="R240" s="200">
        <f>SUM(R236,R237,Y386,R239)</f>
        <v>0</v>
      </c>
      <c r="S240" s="196">
        <f>SUM(S236,S237,Z385,S239)</f>
        <v>0</v>
      </c>
      <c r="T240" s="197">
        <f>SUM(T236,T237,AA386,T239)</f>
        <v>0</v>
      </c>
      <c r="U240" s="197">
        <f>SUM(U236,U237,AB386,U239)</f>
        <v>0</v>
      </c>
      <c r="V240" s="47"/>
    </row>
    <row r="241" spans="1:22" ht="30" x14ac:dyDescent="0.25">
      <c r="A241" s="214" t="s">
        <v>86</v>
      </c>
      <c r="B241" s="215" t="s">
        <v>91</v>
      </c>
      <c r="C241" s="280"/>
      <c r="D241" s="748"/>
      <c r="E241" s="748"/>
      <c r="F241" s="751"/>
      <c r="G241" s="752"/>
      <c r="H241" s="748"/>
      <c r="I241" s="749"/>
      <c r="J241" s="747"/>
      <c r="K241" s="748"/>
      <c r="L241" s="751"/>
      <c r="M241" s="752"/>
      <c r="N241" s="748"/>
      <c r="O241" s="748"/>
      <c r="P241" s="748"/>
      <c r="Q241" s="748"/>
      <c r="R241" s="749"/>
      <c r="S241" s="747"/>
      <c r="T241" s="748"/>
      <c r="U241" s="748"/>
      <c r="V241" s="47"/>
    </row>
    <row r="242" spans="1:22" ht="30" x14ac:dyDescent="0.25">
      <c r="A242" s="214">
        <v>11</v>
      </c>
      <c r="B242" s="215" t="s">
        <v>193</v>
      </c>
      <c r="C242" s="276" t="s">
        <v>170</v>
      </c>
      <c r="D242" s="190">
        <v>0</v>
      </c>
      <c r="E242" s="190">
        <v>0</v>
      </c>
      <c r="F242" s="191">
        <v>0</v>
      </c>
      <c r="G242" s="261">
        <v>0</v>
      </c>
      <c r="H242" s="190">
        <v>0</v>
      </c>
      <c r="I242" s="252">
        <v>0</v>
      </c>
      <c r="J242" s="189">
        <v>0</v>
      </c>
      <c r="K242" s="190">
        <v>0</v>
      </c>
      <c r="L242" s="191">
        <v>0</v>
      </c>
      <c r="M242" s="261">
        <v>0</v>
      </c>
      <c r="N242" s="190">
        <v>0</v>
      </c>
      <c r="O242" s="190">
        <v>0</v>
      </c>
      <c r="P242" s="190">
        <v>0</v>
      </c>
      <c r="Q242" s="190">
        <v>0</v>
      </c>
      <c r="R242" s="252">
        <v>0</v>
      </c>
      <c r="S242" s="189">
        <v>0</v>
      </c>
      <c r="T242" s="190">
        <v>0</v>
      </c>
      <c r="U242" s="190">
        <v>0</v>
      </c>
      <c r="V242" s="47"/>
    </row>
    <row r="243" spans="1:22" x14ac:dyDescent="0.25">
      <c r="A243" s="214">
        <v>12</v>
      </c>
      <c r="B243" s="215" t="s">
        <v>79</v>
      </c>
      <c r="C243" s="276" t="s">
        <v>171</v>
      </c>
      <c r="D243" s="190">
        <v>0</v>
      </c>
      <c r="E243" s="190">
        <v>0</v>
      </c>
      <c r="F243" s="191">
        <v>0</v>
      </c>
      <c r="G243" s="261">
        <v>0</v>
      </c>
      <c r="H243" s="190">
        <v>0</v>
      </c>
      <c r="I243" s="252">
        <v>0</v>
      </c>
      <c r="J243" s="189">
        <v>0</v>
      </c>
      <c r="K243" s="190">
        <v>0</v>
      </c>
      <c r="L243" s="191">
        <v>0</v>
      </c>
      <c r="M243" s="261">
        <v>0</v>
      </c>
      <c r="N243" s="190">
        <v>0</v>
      </c>
      <c r="O243" s="190">
        <v>0</v>
      </c>
      <c r="P243" s="190">
        <v>0</v>
      </c>
      <c r="Q243" s="190">
        <v>0</v>
      </c>
      <c r="R243" s="252">
        <v>0</v>
      </c>
      <c r="S243" s="189">
        <v>0</v>
      </c>
      <c r="T243" s="190">
        <v>0</v>
      </c>
      <c r="U243" s="190">
        <v>0</v>
      </c>
      <c r="V243" s="47"/>
    </row>
    <row r="244" spans="1:22" ht="30" x14ac:dyDescent="0.25">
      <c r="A244" s="214">
        <v>13</v>
      </c>
      <c r="B244" s="215" t="s">
        <v>186</v>
      </c>
      <c r="C244" s="277" t="s">
        <v>173</v>
      </c>
      <c r="D244" s="190">
        <v>0</v>
      </c>
      <c r="E244" s="190">
        <v>0</v>
      </c>
      <c r="F244" s="191">
        <v>0</v>
      </c>
      <c r="G244" s="261">
        <v>0</v>
      </c>
      <c r="H244" s="190">
        <v>0</v>
      </c>
      <c r="I244" s="252">
        <v>0</v>
      </c>
      <c r="J244" s="189">
        <v>0</v>
      </c>
      <c r="K244" s="190">
        <v>0</v>
      </c>
      <c r="L244" s="191">
        <v>0</v>
      </c>
      <c r="M244" s="261">
        <v>0</v>
      </c>
      <c r="N244" s="190">
        <v>0</v>
      </c>
      <c r="O244" s="190">
        <v>0</v>
      </c>
      <c r="P244" s="190">
        <v>0</v>
      </c>
      <c r="Q244" s="190">
        <v>0</v>
      </c>
      <c r="R244" s="252">
        <v>0</v>
      </c>
      <c r="S244" s="189">
        <v>0</v>
      </c>
      <c r="T244" s="190">
        <v>0</v>
      </c>
      <c r="U244" s="190">
        <v>0</v>
      </c>
      <c r="V244" s="47"/>
    </row>
    <row r="245" spans="1:22" ht="29.25" x14ac:dyDescent="0.25">
      <c r="A245" s="218"/>
      <c r="B245" s="219" t="s">
        <v>108</v>
      </c>
      <c r="C245" s="279"/>
      <c r="D245" s="197">
        <f>SUM(D242,D243,D244)</f>
        <v>0</v>
      </c>
      <c r="E245" s="197">
        <f t="shared" ref="E245:F245" si="195">SUM(E242,E243,E244)</f>
        <v>0</v>
      </c>
      <c r="F245" s="198">
        <f t="shared" si="195"/>
        <v>0</v>
      </c>
      <c r="G245" s="199">
        <f>SUM(G242,G243,G244)</f>
        <v>0</v>
      </c>
      <c r="H245" s="197">
        <f t="shared" ref="H245:I245" si="196">SUM(H242,H243,H244)</f>
        <v>0</v>
      </c>
      <c r="I245" s="200">
        <f t="shared" si="196"/>
        <v>0</v>
      </c>
      <c r="J245" s="196">
        <f>SUM(J242,J243,J244)</f>
        <v>0</v>
      </c>
      <c r="K245" s="197">
        <f t="shared" ref="K245:L245" si="197">SUM(K242,K243,K244)</f>
        <v>0</v>
      </c>
      <c r="L245" s="198">
        <f t="shared" si="197"/>
        <v>0</v>
      </c>
      <c r="M245" s="199">
        <f>SUM(M242,M243,M244)</f>
        <v>0</v>
      </c>
      <c r="N245" s="197">
        <f t="shared" ref="N245:O245" si="198">SUM(N242,N243,N244)</f>
        <v>0</v>
      </c>
      <c r="O245" s="197">
        <f t="shared" si="198"/>
        <v>0</v>
      </c>
      <c r="P245" s="197">
        <f>SUM(P242,P243,P244)</f>
        <v>0</v>
      </c>
      <c r="Q245" s="197">
        <f t="shared" ref="Q245:R245" si="199">SUM(Q242,Q243,Q244)</f>
        <v>0</v>
      </c>
      <c r="R245" s="200">
        <f t="shared" si="199"/>
        <v>0</v>
      </c>
      <c r="S245" s="196">
        <f>SUM(S242,S243,S244)</f>
        <v>0</v>
      </c>
      <c r="T245" s="197">
        <f t="shared" ref="T245:U245" si="200">SUM(T242,T243,T244)</f>
        <v>0</v>
      </c>
      <c r="U245" s="197">
        <f t="shared" si="200"/>
        <v>0</v>
      </c>
      <c r="V245" s="47"/>
    </row>
    <row r="246" spans="1:22" ht="29.25" x14ac:dyDescent="0.25">
      <c r="A246" s="218"/>
      <c r="B246" s="219" t="s">
        <v>117</v>
      </c>
      <c r="C246" s="279"/>
      <c r="D246" s="197">
        <f>SUM(D245,D240,D234)</f>
        <v>6598920</v>
      </c>
      <c r="E246" s="197">
        <f t="shared" ref="E246:F246" si="201">SUM(E245,E240,E234)</f>
        <v>0</v>
      </c>
      <c r="F246" s="198">
        <f t="shared" si="201"/>
        <v>0</v>
      </c>
      <c r="G246" s="199">
        <f>SUM(G245,G240,G234)</f>
        <v>1314450</v>
      </c>
      <c r="H246" s="197">
        <f t="shared" ref="H246:I246" si="202">SUM(H245,H240,H234)</f>
        <v>0</v>
      </c>
      <c r="I246" s="200">
        <f t="shared" si="202"/>
        <v>0</v>
      </c>
      <c r="J246" s="196">
        <f>SUM(J245,J240,J234)</f>
        <v>87571745.099999994</v>
      </c>
      <c r="K246" s="197">
        <f t="shared" ref="K246:L246" si="203">SUM(K245,K240,K234)</f>
        <v>0</v>
      </c>
      <c r="L246" s="198">
        <f t="shared" si="203"/>
        <v>0</v>
      </c>
      <c r="M246" s="199">
        <f>SUM(M245,M240,M234)</f>
        <v>0</v>
      </c>
      <c r="N246" s="197">
        <f t="shared" ref="N246:O246" si="204">SUM(N245,N240,N234)</f>
        <v>1270000</v>
      </c>
      <c r="O246" s="197">
        <f t="shared" si="204"/>
        <v>0</v>
      </c>
      <c r="P246" s="197">
        <f>SUM(P245,P240,P234)</f>
        <v>1173480</v>
      </c>
      <c r="Q246" s="197">
        <f t="shared" ref="Q246:R246" si="205">SUM(Q245,Q240,Q234)</f>
        <v>0</v>
      </c>
      <c r="R246" s="200">
        <f t="shared" si="205"/>
        <v>0</v>
      </c>
      <c r="S246" s="196">
        <f>SUM(S245,S240,S234)</f>
        <v>4462674</v>
      </c>
      <c r="T246" s="197">
        <f t="shared" ref="T246:U246" si="206">SUM(T245,T240,T234)</f>
        <v>0</v>
      </c>
      <c r="U246" s="197">
        <f t="shared" si="206"/>
        <v>0</v>
      </c>
      <c r="V246" s="47"/>
    </row>
    <row r="247" spans="1:22" ht="15.75" thickBot="1" x14ac:dyDescent="0.3">
      <c r="A247" s="218"/>
      <c r="B247" s="219"/>
      <c r="C247" s="279"/>
      <c r="D247" s="341"/>
      <c r="E247" s="341"/>
      <c r="F247" s="341"/>
      <c r="G247" s="341"/>
      <c r="H247" s="341"/>
      <c r="I247" s="341"/>
      <c r="J247" s="341"/>
      <c r="K247" s="341"/>
      <c r="L247" s="341"/>
      <c r="M247" s="341"/>
      <c r="N247" s="341"/>
      <c r="O247" s="341"/>
      <c r="P247" s="341"/>
      <c r="Q247" s="341"/>
      <c r="R247" s="341"/>
      <c r="S247" s="341"/>
      <c r="T247" s="341"/>
      <c r="U247" s="341"/>
      <c r="V247" s="47"/>
    </row>
    <row r="248" spans="1:22" ht="15.75" customHeight="1" thickBot="1" x14ac:dyDescent="0.3">
      <c r="A248" s="223"/>
      <c r="B248" s="219"/>
      <c r="C248" s="279"/>
      <c r="D248" s="927" t="s">
        <v>92</v>
      </c>
      <c r="E248" s="928"/>
      <c r="F248" s="928"/>
      <c r="G248" s="928"/>
      <c r="H248" s="928"/>
      <c r="I248" s="928"/>
      <c r="J248" s="928"/>
      <c r="K248" s="928"/>
      <c r="L248" s="928"/>
      <c r="M248" s="928"/>
      <c r="N248" s="928"/>
      <c r="O248" s="929"/>
      <c r="P248" s="273"/>
      <c r="Q248" s="273"/>
      <c r="R248" s="273"/>
      <c r="S248" s="273"/>
      <c r="T248" s="273"/>
      <c r="U248" s="273"/>
      <c r="V248" s="47"/>
    </row>
    <row r="249" spans="1:22" ht="60" customHeight="1" x14ac:dyDescent="0.25">
      <c r="A249" s="223"/>
      <c r="B249" s="219"/>
      <c r="C249" s="274" t="s">
        <v>337</v>
      </c>
      <c r="D249" s="786" t="s">
        <v>311</v>
      </c>
      <c r="E249" s="786"/>
      <c r="F249" s="806"/>
      <c r="G249" s="815" t="s">
        <v>266</v>
      </c>
      <c r="H249" s="786"/>
      <c r="I249" s="816"/>
      <c r="J249" s="805" t="s">
        <v>280</v>
      </c>
      <c r="K249" s="786"/>
      <c r="L249" s="806"/>
      <c r="M249" s="933" t="s">
        <v>336</v>
      </c>
      <c r="N249" s="934"/>
      <c r="O249" s="935"/>
      <c r="P249" s="47"/>
      <c r="Q249" s="47"/>
      <c r="R249" s="47"/>
      <c r="S249" s="47"/>
      <c r="T249" s="47"/>
      <c r="U249" s="47"/>
      <c r="V249" s="47"/>
    </row>
    <row r="250" spans="1:22" ht="84" customHeight="1" x14ac:dyDescent="0.25">
      <c r="A250" s="223"/>
      <c r="B250" s="219"/>
      <c r="C250" s="275" t="s">
        <v>126</v>
      </c>
      <c r="D250" s="793" t="s">
        <v>396</v>
      </c>
      <c r="E250" s="774"/>
      <c r="F250" s="825"/>
      <c r="G250" s="775" t="s">
        <v>397</v>
      </c>
      <c r="H250" s="774"/>
      <c r="I250" s="825"/>
      <c r="J250" s="774" t="s">
        <v>398</v>
      </c>
      <c r="K250" s="774"/>
      <c r="L250" s="825"/>
      <c r="M250" s="941"/>
      <c r="N250" s="942"/>
      <c r="O250" s="943"/>
      <c r="P250" s="47"/>
      <c r="Q250" s="47"/>
      <c r="R250" s="47"/>
      <c r="S250" s="47"/>
      <c r="T250" s="47"/>
      <c r="U250" s="47"/>
      <c r="V250" s="47"/>
    </row>
    <row r="251" spans="1:22" ht="90" customHeight="1" x14ac:dyDescent="0.25">
      <c r="A251" s="211" t="s">
        <v>42</v>
      </c>
      <c r="B251" s="212" t="s">
        <v>126</v>
      </c>
      <c r="C251" s="282" t="s">
        <v>144</v>
      </c>
      <c r="D251" s="325" t="s">
        <v>161</v>
      </c>
      <c r="E251" s="325" t="s">
        <v>162</v>
      </c>
      <c r="F251" s="328" t="s">
        <v>163</v>
      </c>
      <c r="G251" s="324" t="s">
        <v>161</v>
      </c>
      <c r="H251" s="325" t="s">
        <v>162</v>
      </c>
      <c r="I251" s="326" t="s">
        <v>163</v>
      </c>
      <c r="J251" s="327" t="s">
        <v>161</v>
      </c>
      <c r="K251" s="325" t="s">
        <v>162</v>
      </c>
      <c r="L251" s="328" t="s">
        <v>163</v>
      </c>
      <c r="M251" s="339" t="s">
        <v>161</v>
      </c>
      <c r="N251" s="336" t="s">
        <v>162</v>
      </c>
      <c r="O251" s="340" t="s">
        <v>163</v>
      </c>
      <c r="P251" s="47"/>
      <c r="Q251" s="47"/>
      <c r="R251" s="47"/>
      <c r="S251" s="47"/>
      <c r="T251" s="47"/>
      <c r="U251" s="47"/>
      <c r="V251" s="47"/>
    </row>
    <row r="252" spans="1:22" ht="30" x14ac:dyDescent="0.25">
      <c r="A252" s="214" t="s">
        <v>56</v>
      </c>
      <c r="B252" s="215" t="s">
        <v>58</v>
      </c>
      <c r="C252" s="280"/>
      <c r="D252" s="901"/>
      <c r="E252" s="901"/>
      <c r="F252" s="902"/>
      <c r="G252" s="903"/>
      <c r="H252" s="901"/>
      <c r="I252" s="904"/>
      <c r="J252" s="914"/>
      <c r="K252" s="901"/>
      <c r="L252" s="902"/>
      <c r="M252" s="909"/>
      <c r="N252" s="901"/>
      <c r="O252" s="910"/>
      <c r="P252" s="47"/>
      <c r="Q252" s="47"/>
      <c r="R252" s="47"/>
      <c r="S252" s="47"/>
      <c r="T252" s="47"/>
      <c r="U252" s="47"/>
      <c r="V252" s="47"/>
    </row>
    <row r="253" spans="1:22" x14ac:dyDescent="0.25">
      <c r="A253" s="214">
        <v>1</v>
      </c>
      <c r="B253" s="215" t="s">
        <v>2</v>
      </c>
      <c r="C253" s="276" t="s">
        <v>174</v>
      </c>
      <c r="D253" s="190">
        <v>0</v>
      </c>
      <c r="E253" s="190">
        <v>0</v>
      </c>
      <c r="F253" s="252">
        <v>0</v>
      </c>
      <c r="G253" s="260">
        <v>27640163.859999999</v>
      </c>
      <c r="H253" s="190">
        <v>0</v>
      </c>
      <c r="I253" s="302">
        <v>0</v>
      </c>
      <c r="J253" s="261">
        <v>0</v>
      </c>
      <c r="K253" s="190">
        <v>3548919</v>
      </c>
      <c r="L253" s="252">
        <v>0</v>
      </c>
      <c r="M253" s="306">
        <f t="shared" ref="M253:O258" si="207">D155+G155+J155+M155+P155+S155+D179+G179+J179+M179+P179+S179+D203+G203+J203+M203+P203+S203+D228+G228+J228+M228+P228+S228+D253+G253+J253</f>
        <v>48688630.859999999</v>
      </c>
      <c r="N253" s="190">
        <f t="shared" si="207"/>
        <v>9838681</v>
      </c>
      <c r="O253" s="307">
        <f t="shared" si="207"/>
        <v>0</v>
      </c>
      <c r="P253" s="47"/>
      <c r="Q253" s="47"/>
      <c r="R253" s="47"/>
      <c r="S253" s="47"/>
      <c r="T253" s="47"/>
      <c r="U253" s="47"/>
      <c r="V253" s="47"/>
    </row>
    <row r="254" spans="1:22" ht="30" x14ac:dyDescent="0.25">
      <c r="A254" s="214">
        <v>2</v>
      </c>
      <c r="B254" s="215" t="s">
        <v>60</v>
      </c>
      <c r="C254" s="276" t="s">
        <v>175</v>
      </c>
      <c r="D254" s="190">
        <v>0</v>
      </c>
      <c r="E254" s="190">
        <v>0</v>
      </c>
      <c r="F254" s="252">
        <v>0</v>
      </c>
      <c r="G254" s="260">
        <v>5889214.2092000004</v>
      </c>
      <c r="H254" s="190">
        <v>0</v>
      </c>
      <c r="I254" s="302">
        <v>0</v>
      </c>
      <c r="J254" s="261">
        <v>0</v>
      </c>
      <c r="K254" s="190">
        <v>672714</v>
      </c>
      <c r="L254" s="252">
        <v>0</v>
      </c>
      <c r="M254" s="306">
        <f t="shared" si="207"/>
        <v>10622238.2092</v>
      </c>
      <c r="N254" s="190">
        <f t="shared" si="207"/>
        <v>1590453</v>
      </c>
      <c r="O254" s="307">
        <f t="shared" si="207"/>
        <v>0</v>
      </c>
      <c r="P254" s="47"/>
      <c r="Q254" s="47"/>
      <c r="R254" s="47"/>
      <c r="S254" s="47"/>
      <c r="T254" s="47"/>
      <c r="U254" s="47"/>
      <c r="V254" s="47"/>
    </row>
    <row r="255" spans="1:22" x14ac:dyDescent="0.25">
      <c r="A255" s="214">
        <v>3</v>
      </c>
      <c r="B255" s="215" t="s">
        <v>3</v>
      </c>
      <c r="C255" s="276" t="s">
        <v>177</v>
      </c>
      <c r="D255" s="190">
        <v>7701840</v>
      </c>
      <c r="E255" s="190">
        <v>0</v>
      </c>
      <c r="F255" s="252">
        <v>0</v>
      </c>
      <c r="G255" s="260">
        <v>37892231.219999999</v>
      </c>
      <c r="H255" s="190">
        <v>0</v>
      </c>
      <c r="I255" s="302">
        <v>0</v>
      </c>
      <c r="J255" s="261">
        <v>0</v>
      </c>
      <c r="K255" s="190">
        <v>6790957.7100000009</v>
      </c>
      <c r="L255" s="252">
        <v>0</v>
      </c>
      <c r="M255" s="306">
        <f t="shared" si="207"/>
        <v>185199754.5</v>
      </c>
      <c r="N255" s="190">
        <f t="shared" si="207"/>
        <v>11425457.710000001</v>
      </c>
      <c r="O255" s="307">
        <f t="shared" si="207"/>
        <v>0</v>
      </c>
      <c r="P255" s="47"/>
      <c r="Q255" s="47"/>
      <c r="R255" s="47"/>
      <c r="S255" s="47"/>
      <c r="T255" s="47"/>
      <c r="U255" s="47"/>
      <c r="V255" s="47"/>
    </row>
    <row r="256" spans="1:22" x14ac:dyDescent="0.25">
      <c r="A256" s="214">
        <v>4</v>
      </c>
      <c r="B256" s="215" t="s">
        <v>54</v>
      </c>
      <c r="C256" s="276" t="s">
        <v>178</v>
      </c>
      <c r="D256" s="190">
        <v>0</v>
      </c>
      <c r="E256" s="190">
        <v>0</v>
      </c>
      <c r="F256" s="252">
        <v>0</v>
      </c>
      <c r="G256" s="260">
        <v>0</v>
      </c>
      <c r="H256" s="190">
        <v>0</v>
      </c>
      <c r="I256" s="302">
        <v>0</v>
      </c>
      <c r="J256" s="261">
        <v>0</v>
      </c>
      <c r="K256" s="190">
        <v>0</v>
      </c>
      <c r="L256" s="252">
        <v>0</v>
      </c>
      <c r="M256" s="306">
        <f t="shared" si="207"/>
        <v>0</v>
      </c>
      <c r="N256" s="190">
        <f t="shared" si="207"/>
        <v>0</v>
      </c>
      <c r="O256" s="307">
        <f t="shared" si="207"/>
        <v>0</v>
      </c>
      <c r="P256" s="47"/>
      <c r="Q256" s="47"/>
      <c r="R256" s="47"/>
      <c r="S256" s="47"/>
      <c r="T256" s="47"/>
      <c r="U256" s="47"/>
      <c r="V256" s="47"/>
    </row>
    <row r="257" spans="1:22" x14ac:dyDescent="0.25">
      <c r="A257" s="214">
        <v>5</v>
      </c>
      <c r="B257" s="215" t="s">
        <v>61</v>
      </c>
      <c r="C257" s="276" t="s">
        <v>179</v>
      </c>
      <c r="D257" s="190">
        <v>0</v>
      </c>
      <c r="E257" s="190">
        <v>0</v>
      </c>
      <c r="F257" s="252">
        <v>0</v>
      </c>
      <c r="G257" s="260">
        <v>0</v>
      </c>
      <c r="H257" s="190">
        <v>0</v>
      </c>
      <c r="I257" s="302">
        <v>0</v>
      </c>
      <c r="J257" s="261">
        <v>0</v>
      </c>
      <c r="K257" s="190">
        <v>0</v>
      </c>
      <c r="L257" s="252">
        <v>0</v>
      </c>
      <c r="M257" s="306">
        <f t="shared" si="207"/>
        <v>0</v>
      </c>
      <c r="N257" s="190">
        <f t="shared" si="207"/>
        <v>0</v>
      </c>
      <c r="O257" s="307">
        <f t="shared" si="207"/>
        <v>0</v>
      </c>
      <c r="P257" s="47"/>
      <c r="Q257" s="47"/>
      <c r="R257" s="47"/>
      <c r="S257" s="47"/>
      <c r="T257" s="47"/>
      <c r="U257" s="47"/>
      <c r="V257" s="47"/>
    </row>
    <row r="258" spans="1:22" x14ac:dyDescent="0.25">
      <c r="A258" s="214">
        <v>6</v>
      </c>
      <c r="B258" s="215" t="s">
        <v>112</v>
      </c>
      <c r="C258" s="277" t="s">
        <v>180</v>
      </c>
      <c r="D258" s="190">
        <v>0</v>
      </c>
      <c r="E258" s="190">
        <v>0</v>
      </c>
      <c r="F258" s="252">
        <v>0</v>
      </c>
      <c r="G258" s="260">
        <v>0</v>
      </c>
      <c r="H258" s="190">
        <v>0</v>
      </c>
      <c r="I258" s="302">
        <v>0</v>
      </c>
      <c r="J258" s="261">
        <v>0</v>
      </c>
      <c r="K258" s="190">
        <v>0</v>
      </c>
      <c r="L258" s="252">
        <v>0</v>
      </c>
      <c r="M258" s="306">
        <f t="shared" si="207"/>
        <v>0</v>
      </c>
      <c r="N258" s="190">
        <f t="shared" si="207"/>
        <v>0</v>
      </c>
      <c r="O258" s="307">
        <f t="shared" si="207"/>
        <v>0</v>
      </c>
      <c r="P258" s="47"/>
      <c r="Q258" s="47"/>
      <c r="R258" s="47"/>
      <c r="S258" s="47"/>
      <c r="T258" s="47"/>
      <c r="U258" s="47"/>
      <c r="V258" s="47"/>
    </row>
    <row r="259" spans="1:22" x14ac:dyDescent="0.25">
      <c r="A259" s="218"/>
      <c r="B259" s="219" t="s">
        <v>62</v>
      </c>
      <c r="C259" s="278"/>
      <c r="D259" s="197">
        <f>SUM(D253:D257)</f>
        <v>7701840</v>
      </c>
      <c r="E259" s="197">
        <f t="shared" ref="E259:F259" si="208">SUM(E253:E257)</f>
        <v>0</v>
      </c>
      <c r="F259" s="200">
        <f t="shared" si="208"/>
        <v>0</v>
      </c>
      <c r="G259" s="196">
        <f>SUM(G253:G257)</f>
        <v>71421609.289200008</v>
      </c>
      <c r="H259" s="197">
        <f t="shared" ref="H259:I259" si="209">SUM(H253:H257)</f>
        <v>0</v>
      </c>
      <c r="I259" s="198">
        <f t="shared" si="209"/>
        <v>0</v>
      </c>
      <c r="J259" s="199">
        <f>SUM(J253:J257)</f>
        <v>0</v>
      </c>
      <c r="K259" s="197">
        <f t="shared" ref="K259:L259" si="210">SUM(K253:K257)</f>
        <v>11012590.710000001</v>
      </c>
      <c r="L259" s="200">
        <f t="shared" si="210"/>
        <v>0</v>
      </c>
      <c r="M259" s="293">
        <f>SUM(M253:M257)</f>
        <v>244510623.56920001</v>
      </c>
      <c r="N259" s="197">
        <f t="shared" ref="N259:O259" si="211">SUM(N253:N257)</f>
        <v>22854591.710000001</v>
      </c>
      <c r="O259" s="294">
        <f t="shared" si="211"/>
        <v>0</v>
      </c>
      <c r="P259" s="47"/>
      <c r="Q259" s="47"/>
      <c r="R259" s="47"/>
      <c r="S259" s="47"/>
      <c r="T259" s="47"/>
      <c r="U259" s="47"/>
      <c r="V259" s="47"/>
    </row>
    <row r="260" spans="1:22" ht="15" customHeight="1" x14ac:dyDescent="0.25">
      <c r="A260" s="214" t="s">
        <v>85</v>
      </c>
      <c r="B260" s="215" t="s">
        <v>65</v>
      </c>
      <c r="C260" s="276"/>
      <c r="D260" s="748"/>
      <c r="E260" s="748"/>
      <c r="F260" s="749"/>
      <c r="G260" s="747"/>
      <c r="H260" s="748"/>
      <c r="I260" s="751"/>
      <c r="J260" s="752"/>
      <c r="K260" s="748"/>
      <c r="L260" s="749"/>
      <c r="M260" s="788"/>
      <c r="N260" s="748"/>
      <c r="O260" s="789"/>
      <c r="P260" s="47"/>
      <c r="Q260" s="47"/>
      <c r="R260" s="47"/>
      <c r="S260" s="47"/>
      <c r="T260" s="47"/>
      <c r="U260" s="47"/>
      <c r="V260" s="47"/>
    </row>
    <row r="261" spans="1:22" x14ac:dyDescent="0.25">
      <c r="A261" s="214">
        <v>7</v>
      </c>
      <c r="B261" s="215" t="s">
        <v>67</v>
      </c>
      <c r="C261" s="276" t="s">
        <v>181</v>
      </c>
      <c r="D261" s="190">
        <v>0</v>
      </c>
      <c r="E261" s="190">
        <v>0</v>
      </c>
      <c r="F261" s="252">
        <v>0</v>
      </c>
      <c r="G261" s="260">
        <v>0</v>
      </c>
      <c r="H261" s="190">
        <v>0</v>
      </c>
      <c r="I261" s="302">
        <v>0</v>
      </c>
      <c r="J261" s="261">
        <v>0</v>
      </c>
      <c r="K261" s="190">
        <v>0</v>
      </c>
      <c r="L261" s="252">
        <v>0</v>
      </c>
      <c r="M261" s="306">
        <f t="shared" ref="M261:O264" si="212">D163+G163+J163+M163+P163+S163+D187+G187+J187+M187+P187+S187+D211+G211+J211+M211+P211+S211+D236+G236+J236+M236+P236+S236+D261+G261+J261</f>
        <v>0</v>
      </c>
      <c r="N261" s="190">
        <f t="shared" si="212"/>
        <v>0</v>
      </c>
      <c r="O261" s="307">
        <f t="shared" si="212"/>
        <v>0</v>
      </c>
      <c r="P261" s="47"/>
      <c r="Q261" s="47"/>
      <c r="R261" s="47"/>
      <c r="S261" s="47"/>
      <c r="T261" s="47"/>
      <c r="U261" s="47"/>
      <c r="V261" s="47"/>
    </row>
    <row r="262" spans="1:22" x14ac:dyDescent="0.25">
      <c r="A262" s="214">
        <v>8</v>
      </c>
      <c r="B262" s="215" t="s">
        <v>68</v>
      </c>
      <c r="C262" s="276" t="s">
        <v>182</v>
      </c>
      <c r="D262" s="190">
        <v>0</v>
      </c>
      <c r="E262" s="190">
        <v>0</v>
      </c>
      <c r="F262" s="252">
        <v>0</v>
      </c>
      <c r="G262" s="260">
        <v>0</v>
      </c>
      <c r="H262" s="190">
        <v>0</v>
      </c>
      <c r="I262" s="302">
        <v>0</v>
      </c>
      <c r="J262" s="261">
        <v>0</v>
      </c>
      <c r="K262" s="190">
        <v>0</v>
      </c>
      <c r="L262" s="252">
        <v>0</v>
      </c>
      <c r="M262" s="306">
        <f t="shared" si="212"/>
        <v>0</v>
      </c>
      <c r="N262" s="190">
        <f t="shared" si="212"/>
        <v>0</v>
      </c>
      <c r="O262" s="307">
        <f t="shared" si="212"/>
        <v>0</v>
      </c>
      <c r="P262" s="47"/>
      <c r="Q262" s="47"/>
      <c r="R262" s="47"/>
      <c r="S262" s="47"/>
      <c r="T262" s="47"/>
      <c r="U262" s="47"/>
      <c r="V262" s="47"/>
    </row>
    <row r="263" spans="1:22" x14ac:dyDescent="0.25">
      <c r="A263" s="214">
        <v>9</v>
      </c>
      <c r="B263" s="215" t="s">
        <v>69</v>
      </c>
      <c r="C263" s="276" t="s">
        <v>183</v>
      </c>
      <c r="D263" s="190">
        <v>0</v>
      </c>
      <c r="E263" s="190">
        <v>0</v>
      </c>
      <c r="F263" s="252">
        <v>0</v>
      </c>
      <c r="G263" s="260">
        <v>0</v>
      </c>
      <c r="H263" s="190">
        <v>0</v>
      </c>
      <c r="I263" s="302">
        <v>0</v>
      </c>
      <c r="J263" s="261">
        <v>0</v>
      </c>
      <c r="K263" s="190">
        <v>0</v>
      </c>
      <c r="L263" s="252">
        <v>0</v>
      </c>
      <c r="M263" s="306">
        <f t="shared" si="212"/>
        <v>0</v>
      </c>
      <c r="N263" s="190">
        <f t="shared" si="212"/>
        <v>0</v>
      </c>
      <c r="O263" s="307">
        <f t="shared" si="212"/>
        <v>0</v>
      </c>
      <c r="P263" s="47"/>
      <c r="Q263" s="47"/>
      <c r="R263" s="47"/>
      <c r="S263" s="47"/>
      <c r="T263" s="47"/>
      <c r="U263" s="47"/>
      <c r="V263" s="47"/>
    </row>
    <row r="264" spans="1:22" x14ac:dyDescent="0.25">
      <c r="A264" s="214">
        <v>10</v>
      </c>
      <c r="B264" s="215" t="s">
        <v>16</v>
      </c>
      <c r="C264" s="276" t="s">
        <v>180</v>
      </c>
      <c r="D264" s="190">
        <v>0</v>
      </c>
      <c r="E264" s="190">
        <v>0</v>
      </c>
      <c r="F264" s="252">
        <v>0</v>
      </c>
      <c r="G264" s="260">
        <v>0</v>
      </c>
      <c r="H264" s="190">
        <v>0</v>
      </c>
      <c r="I264" s="302">
        <v>0</v>
      </c>
      <c r="J264" s="261">
        <v>0</v>
      </c>
      <c r="K264" s="190">
        <v>0</v>
      </c>
      <c r="L264" s="252">
        <v>0</v>
      </c>
      <c r="M264" s="306">
        <f t="shared" si="212"/>
        <v>0</v>
      </c>
      <c r="N264" s="190">
        <f t="shared" si="212"/>
        <v>0</v>
      </c>
      <c r="O264" s="307">
        <f t="shared" si="212"/>
        <v>0</v>
      </c>
      <c r="P264" s="47"/>
      <c r="Q264" s="47"/>
      <c r="R264" s="47"/>
      <c r="S264" s="47"/>
      <c r="T264" s="47"/>
      <c r="U264" s="47"/>
      <c r="V264" s="47"/>
    </row>
    <row r="265" spans="1:22" ht="29.25" x14ac:dyDescent="0.25">
      <c r="A265" s="218"/>
      <c r="B265" s="219" t="s">
        <v>70</v>
      </c>
      <c r="C265" s="278"/>
      <c r="D265" s="200">
        <f>SUM(D261,D262,D264)</f>
        <v>0</v>
      </c>
      <c r="E265" s="197">
        <f t="shared" ref="E265:F265" si="213">SUM(E261,E262,E264)</f>
        <v>0</v>
      </c>
      <c r="F265" s="305">
        <f t="shared" si="213"/>
        <v>0</v>
      </c>
      <c r="G265" s="200">
        <f>SUM(G261,G262,G264)</f>
        <v>0</v>
      </c>
      <c r="H265" s="197">
        <f t="shared" ref="H265:I265" si="214">SUM(H261,H262,H264)</f>
        <v>0</v>
      </c>
      <c r="I265" s="305">
        <f t="shared" si="214"/>
        <v>0</v>
      </c>
      <c r="J265" s="200">
        <f>SUM(J261,J262,J264)</f>
        <v>0</v>
      </c>
      <c r="K265" s="197">
        <f t="shared" ref="K265:L265" si="215">SUM(K261,K262,K264)</f>
        <v>0</v>
      </c>
      <c r="L265" s="305">
        <f t="shared" si="215"/>
        <v>0</v>
      </c>
      <c r="M265" s="293">
        <f>SUM(M261,M262,M263,M264)</f>
        <v>0</v>
      </c>
      <c r="N265" s="197">
        <f t="shared" ref="N265:O265" si="216">SUM(N261,N262,N263,N264)</f>
        <v>0</v>
      </c>
      <c r="O265" s="294">
        <f t="shared" si="216"/>
        <v>0</v>
      </c>
      <c r="P265" s="47"/>
      <c r="Q265" s="47"/>
      <c r="R265" s="47"/>
      <c r="S265" s="47"/>
      <c r="T265" s="47"/>
      <c r="U265" s="47"/>
      <c r="V265" s="47"/>
    </row>
    <row r="266" spans="1:22" ht="30" x14ac:dyDescent="0.25">
      <c r="A266" s="214" t="s">
        <v>86</v>
      </c>
      <c r="B266" s="215" t="s">
        <v>91</v>
      </c>
      <c r="C266" s="280"/>
      <c r="D266" s="748"/>
      <c r="E266" s="748"/>
      <c r="F266" s="749"/>
      <c r="G266" s="747"/>
      <c r="H266" s="748"/>
      <c r="I266" s="751"/>
      <c r="J266" s="752"/>
      <c r="K266" s="748"/>
      <c r="L266" s="749"/>
      <c r="M266" s="788"/>
      <c r="N266" s="748"/>
      <c r="O266" s="789"/>
      <c r="P266" s="47"/>
      <c r="Q266" s="47"/>
      <c r="R266" s="47"/>
      <c r="S266" s="47"/>
      <c r="T266" s="47"/>
      <c r="U266" s="47"/>
      <c r="V266" s="47"/>
    </row>
    <row r="267" spans="1:22" ht="30" x14ac:dyDescent="0.25">
      <c r="A267" s="214">
        <v>11</v>
      </c>
      <c r="B267" s="215" t="s">
        <v>193</v>
      </c>
      <c r="C267" s="276" t="s">
        <v>170</v>
      </c>
      <c r="D267" s="190">
        <v>0</v>
      </c>
      <c r="E267" s="190">
        <v>0</v>
      </c>
      <c r="F267" s="252">
        <v>0</v>
      </c>
      <c r="G267" s="260">
        <v>0</v>
      </c>
      <c r="H267" s="190">
        <v>0</v>
      </c>
      <c r="I267" s="302">
        <v>0</v>
      </c>
      <c r="J267" s="261">
        <v>0</v>
      </c>
      <c r="K267" s="190">
        <v>0</v>
      </c>
      <c r="L267" s="252">
        <v>0</v>
      </c>
      <c r="M267" s="306">
        <f t="shared" ref="M267:O270" si="217">D169+G169+J169+M169+P169+S169+D193+G193+J193+M193+P193+S193+D217+G217+J217+M217+P217+S217+D242+G242+J242+M242+P242+S242+D267+G267+J267</f>
        <v>0</v>
      </c>
      <c r="N267" s="190">
        <f t="shared" si="217"/>
        <v>0</v>
      </c>
      <c r="O267" s="307">
        <f t="shared" si="217"/>
        <v>0</v>
      </c>
      <c r="P267" s="47"/>
      <c r="Q267" s="47"/>
      <c r="R267" s="47"/>
      <c r="S267" s="47"/>
      <c r="T267" s="47"/>
      <c r="U267" s="47"/>
      <c r="V267" s="47"/>
    </row>
    <row r="268" spans="1:22" x14ac:dyDescent="0.25">
      <c r="A268" s="214">
        <v>12</v>
      </c>
      <c r="B268" s="215" t="s">
        <v>79</v>
      </c>
      <c r="C268" s="276" t="s">
        <v>171</v>
      </c>
      <c r="D268" s="190">
        <v>0</v>
      </c>
      <c r="E268" s="190">
        <v>0</v>
      </c>
      <c r="F268" s="252">
        <v>0</v>
      </c>
      <c r="G268" s="260">
        <v>0</v>
      </c>
      <c r="H268" s="190">
        <v>0</v>
      </c>
      <c r="I268" s="302">
        <v>0</v>
      </c>
      <c r="J268" s="261">
        <v>0</v>
      </c>
      <c r="K268" s="190">
        <v>0</v>
      </c>
      <c r="L268" s="252">
        <v>0</v>
      </c>
      <c r="M268" s="306">
        <f t="shared" si="217"/>
        <v>0</v>
      </c>
      <c r="N268" s="190">
        <f t="shared" si="217"/>
        <v>0</v>
      </c>
      <c r="O268" s="307">
        <f t="shared" si="217"/>
        <v>0</v>
      </c>
      <c r="P268" s="47"/>
      <c r="Q268" s="47"/>
      <c r="R268" s="47"/>
      <c r="S268" s="47"/>
      <c r="T268" s="47"/>
      <c r="U268" s="47"/>
      <c r="V268" s="47"/>
    </row>
    <row r="269" spans="1:22" ht="30" x14ac:dyDescent="0.25">
      <c r="A269" s="214">
        <v>13</v>
      </c>
      <c r="B269" s="215" t="s">
        <v>186</v>
      </c>
      <c r="C269" s="277" t="s">
        <v>173</v>
      </c>
      <c r="D269" s="190">
        <v>0</v>
      </c>
      <c r="E269" s="190">
        <v>0</v>
      </c>
      <c r="F269" s="252">
        <v>0</v>
      </c>
      <c r="G269" s="260">
        <v>0</v>
      </c>
      <c r="H269" s="190">
        <v>0</v>
      </c>
      <c r="I269" s="302">
        <v>0</v>
      </c>
      <c r="J269" s="261">
        <v>0</v>
      </c>
      <c r="K269" s="190">
        <v>0</v>
      </c>
      <c r="L269" s="252">
        <v>0</v>
      </c>
      <c r="M269" s="306">
        <f t="shared" si="217"/>
        <v>0</v>
      </c>
      <c r="N269" s="190">
        <f t="shared" si="217"/>
        <v>0</v>
      </c>
      <c r="O269" s="307">
        <f t="shared" si="217"/>
        <v>0</v>
      </c>
      <c r="P269" s="47"/>
      <c r="Q269" s="47"/>
      <c r="R269" s="47"/>
      <c r="S269" s="47"/>
      <c r="T269" s="47"/>
      <c r="U269" s="47"/>
      <c r="V269" s="47"/>
    </row>
    <row r="270" spans="1:22" ht="29.25" x14ac:dyDescent="0.25">
      <c r="A270" s="218"/>
      <c r="B270" s="219" t="s">
        <v>108</v>
      </c>
      <c r="C270" s="279"/>
      <c r="D270" s="197">
        <f>SUM(D267,D268,D269)</f>
        <v>0</v>
      </c>
      <c r="E270" s="197">
        <f t="shared" ref="E270:F270" si="218">SUM(E267,E268,E269)</f>
        <v>0</v>
      </c>
      <c r="F270" s="200">
        <f t="shared" si="218"/>
        <v>0</v>
      </c>
      <c r="G270" s="196">
        <f>SUM(G267,G268,G269)</f>
        <v>0</v>
      </c>
      <c r="H270" s="197">
        <f t="shared" ref="H270:I270" si="219">SUM(H267,H268,H269)</f>
        <v>0</v>
      </c>
      <c r="I270" s="198">
        <f t="shared" si="219"/>
        <v>0</v>
      </c>
      <c r="J270" s="199">
        <f>SUM(J267,J268,J269)</f>
        <v>0</v>
      </c>
      <c r="K270" s="197">
        <f t="shared" ref="K270:L270" si="220">SUM(K267,K268,K269)</f>
        <v>0</v>
      </c>
      <c r="L270" s="200">
        <f t="shared" si="220"/>
        <v>0</v>
      </c>
      <c r="M270" s="306">
        <f t="shared" si="217"/>
        <v>0</v>
      </c>
      <c r="N270" s="190">
        <f t="shared" si="217"/>
        <v>0</v>
      </c>
      <c r="O270" s="307">
        <f t="shared" si="217"/>
        <v>0</v>
      </c>
      <c r="P270" s="47"/>
      <c r="Q270" s="47"/>
      <c r="R270" s="47"/>
      <c r="S270" s="47"/>
      <c r="T270" s="47"/>
      <c r="U270" s="47"/>
      <c r="V270" s="47"/>
    </row>
    <row r="271" spans="1:22" ht="30" thickBot="1" x14ac:dyDescent="0.3">
      <c r="A271" s="218"/>
      <c r="B271" s="219" t="s">
        <v>117</v>
      </c>
      <c r="C271" s="279"/>
      <c r="D271" s="197">
        <f>SUM(D270,D265,D259)</f>
        <v>7701840</v>
      </c>
      <c r="E271" s="197">
        <f t="shared" ref="E271:F271" si="221">SUM(E270,E265,E259)</f>
        <v>0</v>
      </c>
      <c r="F271" s="200">
        <f t="shared" si="221"/>
        <v>0</v>
      </c>
      <c r="G271" s="196">
        <f>SUM(G270,G265,G259)</f>
        <v>71421609.289200008</v>
      </c>
      <c r="H271" s="197">
        <f t="shared" ref="H271:I271" si="222">SUM(H270,H265,H259)</f>
        <v>0</v>
      </c>
      <c r="I271" s="198">
        <f t="shared" si="222"/>
        <v>0</v>
      </c>
      <c r="J271" s="199">
        <f>SUM(J270,J265,J259)</f>
        <v>0</v>
      </c>
      <c r="K271" s="197">
        <f t="shared" ref="K271:L271" si="223">SUM(K270,K265,K259)</f>
        <v>11012590.710000001</v>
      </c>
      <c r="L271" s="200">
        <f t="shared" si="223"/>
        <v>0</v>
      </c>
      <c r="M271" s="295">
        <f>SUM(M270,M265,M259)</f>
        <v>244510623.56920001</v>
      </c>
      <c r="N271" s="296">
        <f t="shared" ref="N271:O271" si="224">SUM(N270,N265,N259)</f>
        <v>22854591.710000001</v>
      </c>
      <c r="O271" s="297">
        <f t="shared" si="224"/>
        <v>0</v>
      </c>
      <c r="P271" s="47"/>
      <c r="Q271" s="47"/>
      <c r="R271" s="47"/>
      <c r="S271" s="47"/>
      <c r="T271" s="47"/>
      <c r="U271" s="47"/>
      <c r="V271" s="47"/>
    </row>
    <row r="272" spans="1:22" ht="16.5" thickTop="1" thickBot="1" x14ac:dyDescent="0.3"/>
    <row r="273" spans="1:34" ht="16.5" thickBot="1" x14ac:dyDescent="0.3">
      <c r="D273" s="911" t="s">
        <v>89</v>
      </c>
      <c r="E273" s="912"/>
      <c r="F273" s="912"/>
      <c r="G273" s="912"/>
      <c r="H273" s="912"/>
      <c r="I273" s="912"/>
      <c r="J273" s="912"/>
      <c r="K273" s="912"/>
      <c r="L273" s="912"/>
      <c r="M273" s="912"/>
      <c r="N273" s="912"/>
      <c r="O273" s="913"/>
      <c r="P273" s="228"/>
      <c r="Q273" s="228"/>
      <c r="R273" s="230"/>
      <c r="V273" s="46"/>
      <c r="W273" s="46"/>
      <c r="X273" s="46"/>
      <c r="Y273" s="46"/>
      <c r="Z273" s="46"/>
      <c r="AA273" s="46"/>
      <c r="AB273" s="46"/>
      <c r="AC273" s="46"/>
      <c r="AD273" s="46"/>
      <c r="AE273" s="46"/>
      <c r="AF273" s="46"/>
      <c r="AG273" s="46"/>
      <c r="AH273" s="48"/>
    </row>
    <row r="274" spans="1:34" ht="60" customHeight="1" x14ac:dyDescent="0.25">
      <c r="C274" s="274" t="s">
        <v>337</v>
      </c>
      <c r="D274" s="786" t="s">
        <v>300</v>
      </c>
      <c r="E274" s="786"/>
      <c r="F274" s="816"/>
      <c r="G274" s="805" t="s">
        <v>301</v>
      </c>
      <c r="H274" s="786"/>
      <c r="I274" s="806"/>
      <c r="J274" s="815" t="s">
        <v>302</v>
      </c>
      <c r="K274" s="786"/>
      <c r="L274" s="806"/>
      <c r="M274" s="785" t="s">
        <v>281</v>
      </c>
      <c r="N274" s="786"/>
      <c r="O274" s="787"/>
      <c r="P274" s="228"/>
      <c r="Q274" s="228"/>
      <c r="R274" s="230"/>
      <c r="V274" s="46"/>
      <c r="W274" s="46"/>
      <c r="X274" s="46"/>
      <c r="Y274" s="46"/>
      <c r="Z274" s="46"/>
      <c r="AA274" s="46"/>
      <c r="AB274" s="46"/>
      <c r="AC274" s="46"/>
      <c r="AD274" s="46"/>
      <c r="AE274" s="46"/>
      <c r="AF274" s="46"/>
      <c r="AG274" s="46"/>
      <c r="AH274" s="48"/>
    </row>
    <row r="275" spans="1:34" ht="84" customHeight="1" x14ac:dyDescent="0.25">
      <c r="A275" s="211" t="s">
        <v>42</v>
      </c>
      <c r="B275" s="212" t="s">
        <v>126</v>
      </c>
      <c r="C275" s="275" t="s">
        <v>126</v>
      </c>
      <c r="D275" s="793" t="s">
        <v>384</v>
      </c>
      <c r="E275" s="774"/>
      <c r="F275" s="825"/>
      <c r="G275" s="775" t="s">
        <v>385</v>
      </c>
      <c r="H275" s="774"/>
      <c r="I275" s="825"/>
      <c r="J275" s="775" t="s">
        <v>386</v>
      </c>
      <c r="K275" s="774"/>
      <c r="L275" s="776"/>
      <c r="M275" s="777"/>
      <c r="N275" s="778"/>
      <c r="O275" s="779"/>
      <c r="P275" s="228"/>
      <c r="Q275" s="228"/>
      <c r="R275" s="230"/>
      <c r="V275" s="46"/>
      <c r="W275" s="46"/>
      <c r="X275" s="46"/>
      <c r="Y275" s="46"/>
      <c r="Z275" s="46"/>
      <c r="AA275" s="46"/>
      <c r="AB275" s="46"/>
      <c r="AC275" s="46"/>
      <c r="AD275" s="46"/>
      <c r="AE275" s="46"/>
      <c r="AF275" s="46"/>
      <c r="AG275" s="46"/>
      <c r="AH275" s="48"/>
    </row>
    <row r="276" spans="1:34" ht="85.5" customHeight="1" x14ac:dyDescent="0.25">
      <c r="A276" s="211"/>
      <c r="B276" s="212"/>
      <c r="C276" s="282" t="s">
        <v>144</v>
      </c>
      <c r="D276" s="325" t="s">
        <v>161</v>
      </c>
      <c r="E276" s="325" t="s">
        <v>162</v>
      </c>
      <c r="F276" s="326" t="s">
        <v>163</v>
      </c>
      <c r="G276" s="327" t="s">
        <v>161</v>
      </c>
      <c r="H276" s="325" t="s">
        <v>162</v>
      </c>
      <c r="I276" s="328" t="s">
        <v>163</v>
      </c>
      <c r="J276" s="324" t="s">
        <v>161</v>
      </c>
      <c r="K276" s="325" t="s">
        <v>162</v>
      </c>
      <c r="L276" s="328" t="s">
        <v>163</v>
      </c>
      <c r="M276" s="329" t="s">
        <v>161</v>
      </c>
      <c r="N276" s="325" t="s">
        <v>162</v>
      </c>
      <c r="O276" s="330" t="s">
        <v>163</v>
      </c>
      <c r="P276" s="228"/>
      <c r="Q276" s="228"/>
      <c r="R276" s="230"/>
      <c r="V276" s="46"/>
      <c r="W276" s="46"/>
      <c r="X276" s="46"/>
      <c r="Y276" s="46"/>
      <c r="Z276" s="46"/>
      <c r="AA276" s="46"/>
      <c r="AB276" s="46"/>
      <c r="AC276" s="46"/>
      <c r="AD276" s="46"/>
      <c r="AE276" s="46"/>
      <c r="AF276" s="46"/>
      <c r="AG276" s="46"/>
      <c r="AH276" s="48"/>
    </row>
    <row r="277" spans="1:34" ht="30" x14ac:dyDescent="0.25">
      <c r="A277" s="214" t="s">
        <v>56</v>
      </c>
      <c r="B277" s="215" t="s">
        <v>58</v>
      </c>
      <c r="C277" s="280"/>
      <c r="D277" s="901"/>
      <c r="E277" s="901"/>
      <c r="F277" s="904"/>
      <c r="G277" s="914"/>
      <c r="H277" s="901"/>
      <c r="I277" s="902"/>
      <c r="J277" s="903"/>
      <c r="K277" s="901"/>
      <c r="L277" s="902"/>
      <c r="M277" s="909"/>
      <c r="N277" s="901"/>
      <c r="O277" s="910"/>
      <c r="P277" s="228"/>
      <c r="Q277" s="228"/>
      <c r="R277" s="230"/>
      <c r="V277" s="46"/>
      <c r="W277" s="46"/>
      <c r="X277" s="46"/>
      <c r="Y277" s="46"/>
      <c r="Z277" s="46"/>
      <c r="AA277" s="46"/>
      <c r="AB277" s="46"/>
      <c r="AC277" s="46"/>
      <c r="AD277" s="46"/>
      <c r="AE277" s="46"/>
      <c r="AF277" s="46"/>
      <c r="AG277" s="46"/>
      <c r="AH277" s="48"/>
    </row>
    <row r="278" spans="1:34" x14ac:dyDescent="0.25">
      <c r="A278" s="214">
        <v>1</v>
      </c>
      <c r="B278" s="215" t="s">
        <v>2</v>
      </c>
      <c r="C278" s="276" t="s">
        <v>174</v>
      </c>
      <c r="D278" s="190">
        <v>99405436</v>
      </c>
      <c r="E278" s="190">
        <v>0</v>
      </c>
      <c r="F278" s="191">
        <v>0</v>
      </c>
      <c r="G278" s="261">
        <v>0</v>
      </c>
      <c r="H278" s="190">
        <v>0</v>
      </c>
      <c r="I278" s="252">
        <v>0</v>
      </c>
      <c r="J278" s="189">
        <v>15023714</v>
      </c>
      <c r="K278" s="190">
        <v>0</v>
      </c>
      <c r="L278" s="252">
        <v>0</v>
      </c>
      <c r="M278" s="291">
        <f>G278+J278+D278</f>
        <v>114429150</v>
      </c>
      <c r="N278" s="194">
        <f t="shared" ref="N278:N282" si="225">H278+K278+E278</f>
        <v>0</v>
      </c>
      <c r="O278" s="292">
        <f t="shared" ref="O278:O283" si="226">I278+L278+F278</f>
        <v>0</v>
      </c>
      <c r="P278" s="228"/>
      <c r="Q278" s="228"/>
      <c r="R278" s="230"/>
      <c r="V278" s="46"/>
      <c r="W278" s="46"/>
      <c r="X278" s="46"/>
      <c r="Y278" s="46"/>
      <c r="Z278" s="46"/>
      <c r="AA278" s="46"/>
      <c r="AB278" s="46"/>
      <c r="AC278" s="46"/>
      <c r="AD278" s="46"/>
      <c r="AE278" s="46"/>
      <c r="AF278" s="46"/>
      <c r="AG278" s="46"/>
      <c r="AH278" s="48"/>
    </row>
    <row r="279" spans="1:34" ht="30" x14ac:dyDescent="0.25">
      <c r="A279" s="214">
        <v>2</v>
      </c>
      <c r="B279" s="215" t="s">
        <v>60</v>
      </c>
      <c r="C279" s="276" t="s">
        <v>175</v>
      </c>
      <c r="D279" s="190">
        <v>21873447.760000002</v>
      </c>
      <c r="E279" s="190">
        <v>0</v>
      </c>
      <c r="F279" s="191">
        <v>0</v>
      </c>
      <c r="G279" s="261">
        <v>7800</v>
      </c>
      <c r="H279" s="190">
        <v>0</v>
      </c>
      <c r="I279" s="252">
        <v>0</v>
      </c>
      <c r="J279" s="189">
        <v>3305217</v>
      </c>
      <c r="K279" s="190">
        <v>0</v>
      </c>
      <c r="L279" s="252">
        <v>0</v>
      </c>
      <c r="M279" s="291">
        <f t="shared" ref="M279:M282" si="227">G279+J279+D279</f>
        <v>25186464.760000002</v>
      </c>
      <c r="N279" s="194">
        <f t="shared" si="225"/>
        <v>0</v>
      </c>
      <c r="O279" s="292">
        <f t="shared" si="226"/>
        <v>0</v>
      </c>
      <c r="P279" s="228"/>
      <c r="Q279" s="228"/>
      <c r="R279" s="230"/>
      <c r="V279" s="46"/>
      <c r="W279" s="46"/>
      <c r="X279" s="46"/>
      <c r="Y279" s="46"/>
      <c r="Z279" s="46"/>
      <c r="AA279" s="46"/>
      <c r="AB279" s="46"/>
      <c r="AC279" s="46"/>
      <c r="AD279" s="46"/>
      <c r="AE279" s="46"/>
      <c r="AF279" s="46"/>
      <c r="AG279" s="46"/>
      <c r="AH279" s="48"/>
    </row>
    <row r="280" spans="1:34" x14ac:dyDescent="0.25">
      <c r="A280" s="214">
        <v>3</v>
      </c>
      <c r="B280" s="215" t="s">
        <v>3</v>
      </c>
      <c r="C280" s="276" t="s">
        <v>177</v>
      </c>
      <c r="D280" s="190">
        <v>3780350</v>
      </c>
      <c r="E280" s="190">
        <v>0</v>
      </c>
      <c r="F280" s="191">
        <v>0</v>
      </c>
      <c r="G280" s="261">
        <v>2035800</v>
      </c>
      <c r="H280" s="190">
        <v>0</v>
      </c>
      <c r="I280" s="252">
        <v>0</v>
      </c>
      <c r="J280" s="189">
        <v>508000</v>
      </c>
      <c r="K280" s="190">
        <v>0</v>
      </c>
      <c r="L280" s="252">
        <v>0</v>
      </c>
      <c r="M280" s="291">
        <f t="shared" si="227"/>
        <v>6324150</v>
      </c>
      <c r="N280" s="194">
        <f t="shared" si="225"/>
        <v>0</v>
      </c>
      <c r="O280" s="292">
        <f t="shared" si="226"/>
        <v>0</v>
      </c>
      <c r="P280" s="228"/>
      <c r="Q280" s="228"/>
      <c r="R280" s="230"/>
      <c r="V280" s="46"/>
      <c r="W280" s="46"/>
      <c r="X280" s="46"/>
      <c r="Y280" s="46"/>
      <c r="Z280" s="46"/>
      <c r="AA280" s="46"/>
      <c r="AB280" s="46"/>
      <c r="AC280" s="46"/>
      <c r="AD280" s="46"/>
      <c r="AE280" s="46"/>
      <c r="AF280" s="46"/>
      <c r="AG280" s="46"/>
      <c r="AH280" s="48"/>
    </row>
    <row r="281" spans="1:34" x14ac:dyDescent="0.25">
      <c r="A281" s="214">
        <v>4</v>
      </c>
      <c r="B281" s="215" t="s">
        <v>54</v>
      </c>
      <c r="C281" s="276" t="s">
        <v>178</v>
      </c>
      <c r="D281" s="190">
        <v>0</v>
      </c>
      <c r="E281" s="190">
        <v>0</v>
      </c>
      <c r="F281" s="191">
        <v>0</v>
      </c>
      <c r="G281" s="261">
        <v>0</v>
      </c>
      <c r="H281" s="190">
        <v>0</v>
      </c>
      <c r="I281" s="252">
        <v>0</v>
      </c>
      <c r="J281" s="189">
        <v>0</v>
      </c>
      <c r="K281" s="190">
        <v>0</v>
      </c>
      <c r="L281" s="252">
        <v>0</v>
      </c>
      <c r="M281" s="291">
        <f t="shared" si="227"/>
        <v>0</v>
      </c>
      <c r="N281" s="194">
        <f t="shared" si="225"/>
        <v>0</v>
      </c>
      <c r="O281" s="292">
        <f t="shared" si="226"/>
        <v>0</v>
      </c>
      <c r="P281" s="228"/>
      <c r="Q281" s="228"/>
      <c r="R281" s="230"/>
      <c r="V281" s="46"/>
      <c r="W281" s="46"/>
      <c r="X281" s="46"/>
      <c r="Y281" s="46"/>
      <c r="Z281" s="46"/>
      <c r="AA281" s="46"/>
      <c r="AB281" s="46"/>
      <c r="AC281" s="46"/>
      <c r="AD281" s="46"/>
      <c r="AE281" s="46"/>
      <c r="AF281" s="46"/>
      <c r="AG281" s="46"/>
      <c r="AH281" s="48"/>
    </row>
    <row r="282" spans="1:34" x14ac:dyDescent="0.25">
      <c r="A282" s="214">
        <v>5</v>
      </c>
      <c r="B282" s="215" t="s">
        <v>61</v>
      </c>
      <c r="C282" s="276" t="s">
        <v>179</v>
      </c>
      <c r="D282" s="190">
        <v>0</v>
      </c>
      <c r="E282" s="190">
        <v>0</v>
      </c>
      <c r="F282" s="191">
        <v>0</v>
      </c>
      <c r="G282" s="261">
        <v>0</v>
      </c>
      <c r="H282" s="190">
        <v>0</v>
      </c>
      <c r="I282" s="252">
        <v>0</v>
      </c>
      <c r="J282" s="189">
        <v>0</v>
      </c>
      <c r="K282" s="190">
        <v>0</v>
      </c>
      <c r="L282" s="252">
        <v>0</v>
      </c>
      <c r="M282" s="291">
        <f t="shared" si="227"/>
        <v>0</v>
      </c>
      <c r="N282" s="194">
        <f t="shared" si="225"/>
        <v>0</v>
      </c>
      <c r="O282" s="292">
        <f t="shared" si="226"/>
        <v>0</v>
      </c>
      <c r="P282" s="228"/>
      <c r="Q282" s="228"/>
      <c r="R282" s="230"/>
      <c r="V282" s="46"/>
      <c r="W282" s="46"/>
      <c r="X282" s="46"/>
      <c r="Y282" s="46"/>
      <c r="Z282" s="46"/>
      <c r="AA282" s="46"/>
      <c r="AB282" s="46"/>
      <c r="AC282" s="46"/>
      <c r="AD282" s="46"/>
      <c r="AE282" s="46"/>
      <c r="AF282" s="46"/>
      <c r="AG282" s="46"/>
      <c r="AH282" s="48"/>
    </row>
    <row r="283" spans="1:34" x14ac:dyDescent="0.25">
      <c r="A283" s="214">
        <v>6</v>
      </c>
      <c r="B283" s="215" t="s">
        <v>112</v>
      </c>
      <c r="C283" s="277" t="s">
        <v>180</v>
      </c>
      <c r="D283" s="190"/>
      <c r="E283" s="190"/>
      <c r="F283" s="191"/>
      <c r="G283" s="261"/>
      <c r="H283" s="190"/>
      <c r="I283" s="252"/>
      <c r="J283" s="189"/>
      <c r="K283" s="190"/>
      <c r="L283" s="252"/>
      <c r="M283" s="291"/>
      <c r="N283" s="194"/>
      <c r="O283" s="292">
        <f t="shared" si="226"/>
        <v>0</v>
      </c>
      <c r="P283" s="228"/>
      <c r="Q283" s="228"/>
      <c r="R283" s="230"/>
      <c r="V283" s="46"/>
      <c r="W283" s="46"/>
      <c r="X283" s="46"/>
      <c r="Y283" s="46"/>
      <c r="Z283" s="46"/>
      <c r="AA283" s="46"/>
      <c r="AB283" s="46"/>
      <c r="AC283" s="46"/>
      <c r="AD283" s="46"/>
      <c r="AE283" s="46"/>
      <c r="AF283" s="46"/>
      <c r="AG283" s="46"/>
      <c r="AH283" s="48"/>
    </row>
    <row r="284" spans="1:34" x14ac:dyDescent="0.25">
      <c r="A284" s="218"/>
      <c r="B284" s="219" t="s">
        <v>62</v>
      </c>
      <c r="C284" s="278"/>
      <c r="D284" s="197">
        <f>SUM(D278:D282)</f>
        <v>125059233.76000001</v>
      </c>
      <c r="E284" s="197">
        <f t="shared" ref="E284:F284" si="228">SUM(E278:E282)</f>
        <v>0</v>
      </c>
      <c r="F284" s="198">
        <f t="shared" si="228"/>
        <v>0</v>
      </c>
      <c r="G284" s="199">
        <f>SUM(G278:G282)</f>
        <v>2043600</v>
      </c>
      <c r="H284" s="197">
        <f t="shared" ref="H284:I284" si="229">SUM(H278:H282)</f>
        <v>0</v>
      </c>
      <c r="I284" s="200">
        <f t="shared" si="229"/>
        <v>0</v>
      </c>
      <c r="J284" s="196">
        <f>SUM(J278:J282)</f>
        <v>18836931</v>
      </c>
      <c r="K284" s="197">
        <f t="shared" ref="K284:L284" si="230">SUM(K278:K282)</f>
        <v>0</v>
      </c>
      <c r="L284" s="200">
        <f t="shared" si="230"/>
        <v>0</v>
      </c>
      <c r="M284" s="298">
        <f>G284+J284+D284</f>
        <v>145939764.75999999</v>
      </c>
      <c r="N284" s="202">
        <f t="shared" ref="N284" si="231">H284+K284</f>
        <v>0</v>
      </c>
      <c r="O284" s="299">
        <f t="shared" ref="O284" si="232">I284+L284</f>
        <v>0</v>
      </c>
      <c r="P284" s="228"/>
      <c r="Q284" s="228"/>
      <c r="R284" s="230"/>
      <c r="V284" s="46"/>
      <c r="W284" s="46"/>
      <c r="X284" s="46"/>
      <c r="Y284" s="46"/>
      <c r="Z284" s="46"/>
      <c r="AA284" s="46"/>
      <c r="AB284" s="46"/>
      <c r="AC284" s="46"/>
      <c r="AD284" s="46"/>
      <c r="AE284" s="46"/>
      <c r="AF284" s="46"/>
      <c r="AG284" s="46"/>
      <c r="AH284" s="48"/>
    </row>
    <row r="285" spans="1:34" ht="30" x14ac:dyDescent="0.25">
      <c r="A285" s="214" t="s">
        <v>85</v>
      </c>
      <c r="B285" s="215" t="s">
        <v>65</v>
      </c>
      <c r="C285" s="276"/>
      <c r="D285" s="748"/>
      <c r="E285" s="748"/>
      <c r="F285" s="751"/>
      <c r="G285" s="752"/>
      <c r="H285" s="748"/>
      <c r="I285" s="749"/>
      <c r="J285" s="747"/>
      <c r="K285" s="748"/>
      <c r="L285" s="749"/>
      <c r="M285" s="788"/>
      <c r="N285" s="748"/>
      <c r="O285" s="789"/>
      <c r="P285" s="228"/>
      <c r="Q285" s="228"/>
      <c r="R285" s="230"/>
      <c r="V285" s="46"/>
      <c r="W285" s="46"/>
      <c r="X285" s="46"/>
      <c r="Y285" s="46"/>
      <c r="Z285" s="46"/>
      <c r="AA285" s="46"/>
      <c r="AB285" s="46"/>
      <c r="AC285" s="46"/>
      <c r="AD285" s="46"/>
      <c r="AE285" s="46"/>
      <c r="AF285" s="46"/>
      <c r="AG285" s="46"/>
      <c r="AH285" s="48"/>
    </row>
    <row r="286" spans="1:34" x14ac:dyDescent="0.25">
      <c r="A286" s="214">
        <v>7</v>
      </c>
      <c r="B286" s="215" t="s">
        <v>67</v>
      </c>
      <c r="C286" s="276" t="s">
        <v>181</v>
      </c>
      <c r="D286" s="190"/>
      <c r="E286" s="190"/>
      <c r="F286" s="191"/>
      <c r="G286" s="261"/>
      <c r="H286" s="190"/>
      <c r="I286" s="252"/>
      <c r="J286" s="189"/>
      <c r="K286" s="190"/>
      <c r="L286" s="252"/>
      <c r="M286" s="291"/>
      <c r="N286" s="194"/>
      <c r="O286" s="292"/>
      <c r="P286" s="228"/>
      <c r="Q286" s="228"/>
      <c r="R286" s="230"/>
      <c r="V286" s="46"/>
      <c r="W286" s="46"/>
      <c r="X286" s="46"/>
      <c r="Y286" s="46"/>
      <c r="Z286" s="46"/>
      <c r="AA286" s="46"/>
      <c r="AB286" s="46"/>
      <c r="AC286" s="46"/>
      <c r="AD286" s="46"/>
      <c r="AE286" s="46"/>
      <c r="AF286" s="46"/>
      <c r="AG286" s="46"/>
      <c r="AH286" s="48"/>
    </row>
    <row r="287" spans="1:34" x14ac:dyDescent="0.25">
      <c r="A287" s="214">
        <v>8</v>
      </c>
      <c r="B287" s="215" t="s">
        <v>68</v>
      </c>
      <c r="C287" s="276" t="s">
        <v>182</v>
      </c>
      <c r="D287" s="190"/>
      <c r="E287" s="190"/>
      <c r="F287" s="191"/>
      <c r="G287" s="261"/>
      <c r="H287" s="190"/>
      <c r="I287" s="252"/>
      <c r="J287" s="189"/>
      <c r="K287" s="190"/>
      <c r="L287" s="252"/>
      <c r="M287" s="291"/>
      <c r="N287" s="194"/>
      <c r="O287" s="292"/>
      <c r="P287" s="228"/>
      <c r="Q287" s="228"/>
      <c r="R287" s="230"/>
      <c r="V287" s="46"/>
      <c r="W287" s="46"/>
      <c r="X287" s="46"/>
      <c r="Y287" s="46"/>
      <c r="Z287" s="46"/>
      <c r="AA287" s="46"/>
      <c r="AB287" s="46"/>
      <c r="AC287" s="46"/>
      <c r="AD287" s="46"/>
      <c r="AE287" s="46"/>
      <c r="AF287" s="46"/>
      <c r="AG287" s="46"/>
      <c r="AH287" s="48"/>
    </row>
    <row r="288" spans="1:34" x14ac:dyDescent="0.25">
      <c r="A288" s="214">
        <v>9</v>
      </c>
      <c r="B288" s="215" t="s">
        <v>69</v>
      </c>
      <c r="C288" s="276" t="s">
        <v>183</v>
      </c>
      <c r="D288" s="190"/>
      <c r="E288" s="190"/>
      <c r="F288" s="191"/>
      <c r="G288" s="261"/>
      <c r="H288" s="190"/>
      <c r="I288" s="252"/>
      <c r="J288" s="189"/>
      <c r="K288" s="190"/>
      <c r="L288" s="252"/>
      <c r="M288" s="291"/>
      <c r="N288" s="194"/>
      <c r="O288" s="292"/>
      <c r="P288" s="228"/>
      <c r="Q288" s="228"/>
      <c r="R288" s="230"/>
      <c r="V288" s="46"/>
      <c r="W288" s="46"/>
      <c r="X288" s="46"/>
      <c r="Y288" s="46"/>
      <c r="Z288" s="46"/>
      <c r="AA288" s="46"/>
      <c r="AB288" s="46"/>
      <c r="AC288" s="46"/>
      <c r="AD288" s="46"/>
      <c r="AE288" s="46"/>
      <c r="AF288" s="46"/>
      <c r="AG288" s="46"/>
      <c r="AH288" s="48"/>
    </row>
    <row r="289" spans="1:34" x14ac:dyDescent="0.25">
      <c r="A289" s="214">
        <v>10</v>
      </c>
      <c r="B289" s="215" t="s">
        <v>16</v>
      </c>
      <c r="C289" s="276" t="s">
        <v>180</v>
      </c>
      <c r="D289" s="190"/>
      <c r="E289" s="190"/>
      <c r="F289" s="191"/>
      <c r="G289" s="261"/>
      <c r="H289" s="190"/>
      <c r="I289" s="252"/>
      <c r="J289" s="189"/>
      <c r="K289" s="190"/>
      <c r="L289" s="252"/>
      <c r="M289" s="291"/>
      <c r="N289" s="194"/>
      <c r="O289" s="292"/>
      <c r="P289" s="228"/>
      <c r="Q289" s="228"/>
      <c r="R289" s="230"/>
      <c r="V289" s="46"/>
      <c r="W289" s="46"/>
      <c r="X289" s="46"/>
      <c r="Y289" s="46"/>
      <c r="Z289" s="46"/>
      <c r="AA289" s="46"/>
      <c r="AB289" s="46"/>
      <c r="AC289" s="46"/>
      <c r="AD289" s="46"/>
      <c r="AE289" s="46"/>
      <c r="AF289" s="46"/>
      <c r="AG289" s="46"/>
      <c r="AH289" s="48"/>
    </row>
    <row r="290" spans="1:34" ht="29.25" x14ac:dyDescent="0.25">
      <c r="A290" s="218"/>
      <c r="B290" s="219" t="s">
        <v>70</v>
      </c>
      <c r="C290" s="278"/>
      <c r="D290" s="197"/>
      <c r="E290" s="197"/>
      <c r="F290" s="198"/>
      <c r="G290" s="199"/>
      <c r="H290" s="197"/>
      <c r="I290" s="200"/>
      <c r="J290" s="196"/>
      <c r="K290" s="197"/>
      <c r="L290" s="200"/>
      <c r="M290" s="291"/>
      <c r="N290" s="194"/>
      <c r="O290" s="292"/>
      <c r="P290" s="228"/>
      <c r="Q290" s="228"/>
      <c r="R290" s="230"/>
      <c r="V290" s="46"/>
      <c r="W290" s="46"/>
      <c r="X290" s="46"/>
      <c r="Y290" s="46"/>
      <c r="Z290" s="46"/>
      <c r="AA290" s="46"/>
      <c r="AB290" s="46"/>
      <c r="AC290" s="46"/>
      <c r="AD290" s="46"/>
      <c r="AE290" s="46"/>
      <c r="AF290" s="46"/>
      <c r="AG290" s="46"/>
      <c r="AH290" s="48"/>
    </row>
    <row r="291" spans="1:34" ht="30" x14ac:dyDescent="0.25">
      <c r="A291" s="214" t="s">
        <v>86</v>
      </c>
      <c r="B291" s="215" t="s">
        <v>91</v>
      </c>
      <c r="C291" s="280"/>
      <c r="D291" s="748"/>
      <c r="E291" s="748"/>
      <c r="F291" s="751"/>
      <c r="G291" s="752"/>
      <c r="H291" s="748"/>
      <c r="I291" s="749"/>
      <c r="J291" s="747"/>
      <c r="K291" s="748"/>
      <c r="L291" s="749"/>
      <c r="M291" s="788"/>
      <c r="N291" s="748"/>
      <c r="O291" s="789"/>
      <c r="P291" s="228"/>
      <c r="Q291" s="228"/>
      <c r="R291" s="230"/>
      <c r="V291" s="46"/>
      <c r="W291" s="46"/>
      <c r="X291" s="46"/>
      <c r="Y291" s="46"/>
      <c r="Z291" s="46"/>
      <c r="AA291" s="46"/>
      <c r="AB291" s="46"/>
      <c r="AC291" s="46"/>
      <c r="AD291" s="46"/>
      <c r="AE291" s="46"/>
      <c r="AF291" s="46"/>
      <c r="AG291" s="46"/>
      <c r="AH291" s="48"/>
    </row>
    <row r="292" spans="1:34" ht="30" x14ac:dyDescent="0.25">
      <c r="A292" s="214">
        <v>11</v>
      </c>
      <c r="B292" s="215" t="s">
        <v>193</v>
      </c>
      <c r="C292" s="276" t="s">
        <v>170</v>
      </c>
      <c r="D292" s="190"/>
      <c r="E292" s="190"/>
      <c r="F292" s="191"/>
      <c r="G292" s="261"/>
      <c r="H292" s="190"/>
      <c r="I292" s="252"/>
      <c r="J292" s="189"/>
      <c r="K292" s="190"/>
      <c r="L292" s="252"/>
      <c r="M292" s="291"/>
      <c r="N292" s="194"/>
      <c r="O292" s="292"/>
      <c r="P292" s="228"/>
      <c r="Q292" s="228"/>
      <c r="R292" s="230"/>
      <c r="V292" s="46"/>
      <c r="W292" s="46"/>
      <c r="X292" s="46"/>
      <c r="Y292" s="46"/>
      <c r="Z292" s="46"/>
      <c r="AA292" s="46"/>
      <c r="AB292" s="46"/>
      <c r="AC292" s="46"/>
      <c r="AD292" s="46"/>
      <c r="AE292" s="46"/>
      <c r="AF292" s="46"/>
      <c r="AG292" s="46"/>
      <c r="AH292" s="48"/>
    </row>
    <row r="293" spans="1:34" x14ac:dyDescent="0.25">
      <c r="A293" s="214">
        <v>12</v>
      </c>
      <c r="B293" s="215" t="s">
        <v>79</v>
      </c>
      <c r="C293" s="276" t="s">
        <v>171</v>
      </c>
      <c r="D293" s="190"/>
      <c r="E293" s="190"/>
      <c r="F293" s="191"/>
      <c r="G293" s="261"/>
      <c r="H293" s="190"/>
      <c r="I293" s="252"/>
      <c r="J293" s="189"/>
      <c r="K293" s="190"/>
      <c r="L293" s="252"/>
      <c r="M293" s="291"/>
      <c r="N293" s="194"/>
      <c r="O293" s="292"/>
      <c r="P293" s="228"/>
      <c r="Q293" s="228"/>
      <c r="R293" s="230"/>
      <c r="V293" s="46"/>
      <c r="W293" s="46"/>
      <c r="X293" s="46"/>
      <c r="Y293" s="46"/>
      <c r="Z293" s="46"/>
      <c r="AA293" s="46"/>
      <c r="AB293" s="46"/>
      <c r="AC293" s="46"/>
      <c r="AD293" s="46"/>
      <c r="AE293" s="46"/>
      <c r="AF293" s="46"/>
      <c r="AG293" s="46"/>
      <c r="AH293" s="48"/>
    </row>
    <row r="294" spans="1:34" ht="30" x14ac:dyDescent="0.25">
      <c r="A294" s="214">
        <v>13</v>
      </c>
      <c r="B294" s="215" t="s">
        <v>186</v>
      </c>
      <c r="C294" s="277" t="s">
        <v>173</v>
      </c>
      <c r="D294" s="190"/>
      <c r="E294" s="190"/>
      <c r="F294" s="191"/>
      <c r="G294" s="261"/>
      <c r="H294" s="190"/>
      <c r="I294" s="252"/>
      <c r="J294" s="189"/>
      <c r="K294" s="190"/>
      <c r="L294" s="252"/>
      <c r="M294" s="291"/>
      <c r="N294" s="194"/>
      <c r="O294" s="292"/>
      <c r="P294" s="228"/>
      <c r="Q294" s="228"/>
      <c r="R294" s="230"/>
      <c r="V294" s="46"/>
      <c r="W294" s="46"/>
      <c r="X294" s="46"/>
      <c r="Y294" s="46"/>
      <c r="Z294" s="46"/>
      <c r="AA294" s="46"/>
      <c r="AB294" s="46"/>
      <c r="AC294" s="46"/>
      <c r="AD294" s="46"/>
      <c r="AE294" s="46"/>
      <c r="AF294" s="46"/>
      <c r="AG294" s="46"/>
      <c r="AH294" s="48"/>
    </row>
    <row r="295" spans="1:34" ht="29.25" x14ac:dyDescent="0.25">
      <c r="A295" s="218"/>
      <c r="B295" s="219" t="s">
        <v>108</v>
      </c>
      <c r="C295" s="279"/>
      <c r="D295" s="197"/>
      <c r="E295" s="197"/>
      <c r="F295" s="198"/>
      <c r="G295" s="199"/>
      <c r="H295" s="197"/>
      <c r="I295" s="200"/>
      <c r="J295" s="196"/>
      <c r="K295" s="197"/>
      <c r="L295" s="200"/>
      <c r="M295" s="291"/>
      <c r="N295" s="194"/>
      <c r="O295" s="292"/>
      <c r="P295" s="228"/>
      <c r="Q295" s="228"/>
      <c r="R295" s="230"/>
      <c r="V295" s="46"/>
      <c r="W295" s="46"/>
      <c r="X295" s="46"/>
      <c r="Y295" s="46"/>
      <c r="Z295" s="46"/>
      <c r="AA295" s="46"/>
      <c r="AB295" s="46"/>
      <c r="AC295" s="46"/>
      <c r="AD295" s="46"/>
      <c r="AE295" s="46"/>
      <c r="AF295" s="46"/>
      <c r="AG295" s="46"/>
      <c r="AH295" s="48"/>
    </row>
    <row r="296" spans="1:34" ht="30" thickBot="1" x14ac:dyDescent="0.3">
      <c r="A296" s="218"/>
      <c r="B296" s="219" t="s">
        <v>117</v>
      </c>
      <c r="C296" s="279"/>
      <c r="D296" s="197">
        <f>SUM(D295,D290,D284)</f>
        <v>125059233.76000001</v>
      </c>
      <c r="E296" s="197">
        <f t="shared" ref="E296:F296" si="233">SUM(E295,E290,E284)</f>
        <v>0</v>
      </c>
      <c r="F296" s="198">
        <f t="shared" si="233"/>
        <v>0</v>
      </c>
      <c r="G296" s="199">
        <f>SUM(G295,G290,G284)</f>
        <v>2043600</v>
      </c>
      <c r="H296" s="197">
        <f t="shared" ref="H296:I296" si="234">SUM(H295,H290,H284)</f>
        <v>0</v>
      </c>
      <c r="I296" s="200">
        <f t="shared" si="234"/>
        <v>0</v>
      </c>
      <c r="J296" s="196">
        <f>SUM(J295,J290,J284)</f>
        <v>18836931</v>
      </c>
      <c r="K296" s="197">
        <f t="shared" ref="K296:L296" si="235">SUM(K295,K290,K284)</f>
        <v>0</v>
      </c>
      <c r="L296" s="200">
        <f t="shared" si="235"/>
        <v>0</v>
      </c>
      <c r="M296" s="295">
        <f>M284+M290+M295</f>
        <v>145939764.75999999</v>
      </c>
      <c r="N296" s="296">
        <f t="shared" ref="N296" si="236">N284+N290+N295</f>
        <v>0</v>
      </c>
      <c r="O296" s="297">
        <f t="shared" ref="O296" si="237">O284+O290+O295</f>
        <v>0</v>
      </c>
      <c r="P296" s="228"/>
      <c r="Q296" s="228"/>
      <c r="R296" s="230"/>
      <c r="V296" s="46"/>
      <c r="W296" s="46"/>
      <c r="X296" s="46"/>
      <c r="Y296" s="46"/>
      <c r="Z296" s="46"/>
      <c r="AA296" s="46"/>
      <c r="AB296" s="46"/>
      <c r="AC296" s="46"/>
      <c r="AD296" s="46"/>
      <c r="AE296" s="46"/>
      <c r="AF296" s="46"/>
      <c r="AG296" s="46"/>
      <c r="AH296" s="48"/>
    </row>
    <row r="297" spans="1:34" ht="16.5" thickTop="1" thickBot="1" x14ac:dyDescent="0.3"/>
    <row r="298" spans="1:34" ht="16.5" thickBot="1" x14ac:dyDescent="0.3">
      <c r="D298" s="915" t="s">
        <v>88</v>
      </c>
      <c r="E298" s="916"/>
      <c r="F298" s="916"/>
      <c r="G298" s="916"/>
      <c r="H298" s="916"/>
      <c r="I298" s="916"/>
      <c r="J298" s="916"/>
      <c r="K298" s="916"/>
      <c r="L298" s="917"/>
      <c r="M298" s="228"/>
      <c r="N298" s="228"/>
      <c r="O298" s="230"/>
      <c r="V298" s="46"/>
      <c r="W298" s="46"/>
      <c r="X298" s="46"/>
      <c r="Y298" s="46"/>
      <c r="Z298" s="46"/>
      <c r="AA298" s="46"/>
      <c r="AB298" s="46"/>
      <c r="AC298" s="46"/>
      <c r="AD298" s="46"/>
      <c r="AE298" s="48"/>
    </row>
    <row r="299" spans="1:34" ht="47.25" customHeight="1" x14ac:dyDescent="0.25">
      <c r="C299" s="274" t="s">
        <v>337</v>
      </c>
      <c r="D299" s="780" t="s">
        <v>252</v>
      </c>
      <c r="E299" s="780"/>
      <c r="F299" s="781"/>
      <c r="G299" s="815" t="s">
        <v>257</v>
      </c>
      <c r="H299" s="786"/>
      <c r="I299" s="806"/>
      <c r="J299" s="785" t="s">
        <v>281</v>
      </c>
      <c r="K299" s="786"/>
      <c r="L299" s="787"/>
      <c r="M299" s="228"/>
      <c r="N299" s="228"/>
      <c r="O299" s="230"/>
      <c r="V299" s="46"/>
      <c r="W299" s="46"/>
      <c r="X299" s="46"/>
      <c r="Y299" s="46"/>
      <c r="Z299" s="46"/>
      <c r="AA299" s="46"/>
      <c r="AB299" s="46"/>
      <c r="AC299" s="46"/>
      <c r="AD299" s="46"/>
      <c r="AE299" s="48"/>
    </row>
    <row r="300" spans="1:34" ht="84" customHeight="1" x14ac:dyDescent="0.25">
      <c r="A300" s="211" t="s">
        <v>42</v>
      </c>
      <c r="B300" s="212" t="s">
        <v>126</v>
      </c>
      <c r="C300" s="275" t="s">
        <v>126</v>
      </c>
      <c r="D300" s="793" t="s">
        <v>345</v>
      </c>
      <c r="E300" s="774"/>
      <c r="F300" s="825"/>
      <c r="G300" s="775" t="s">
        <v>372</v>
      </c>
      <c r="H300" s="774"/>
      <c r="I300" s="825"/>
      <c r="J300" s="777"/>
      <c r="K300" s="778"/>
      <c r="L300" s="779"/>
      <c r="M300" s="228"/>
      <c r="N300" s="228"/>
      <c r="O300" s="230"/>
      <c r="V300" s="46"/>
      <c r="W300" s="46"/>
      <c r="X300" s="46"/>
      <c r="Y300" s="46"/>
      <c r="Z300" s="46"/>
      <c r="AA300" s="46"/>
      <c r="AB300" s="46"/>
      <c r="AC300" s="46"/>
      <c r="AD300" s="46"/>
      <c r="AE300" s="48"/>
    </row>
    <row r="301" spans="1:34" ht="84.75" customHeight="1" x14ac:dyDescent="0.25">
      <c r="A301" s="211"/>
      <c r="B301" s="212"/>
      <c r="C301" s="282" t="s">
        <v>144</v>
      </c>
      <c r="D301" s="320" t="s">
        <v>161</v>
      </c>
      <c r="E301" s="320" t="s">
        <v>162</v>
      </c>
      <c r="F301" s="321" t="s">
        <v>163</v>
      </c>
      <c r="G301" s="324" t="s">
        <v>161</v>
      </c>
      <c r="H301" s="325" t="s">
        <v>162</v>
      </c>
      <c r="I301" s="328" t="s">
        <v>163</v>
      </c>
      <c r="J301" s="329" t="s">
        <v>161</v>
      </c>
      <c r="K301" s="325" t="s">
        <v>162</v>
      </c>
      <c r="L301" s="330" t="s">
        <v>163</v>
      </c>
      <c r="M301" s="228"/>
      <c r="N301" s="228"/>
      <c r="O301" s="230"/>
      <c r="V301" s="46"/>
      <c r="W301" s="46"/>
      <c r="X301" s="46"/>
      <c r="Y301" s="46"/>
      <c r="Z301" s="46"/>
      <c r="AA301" s="46"/>
      <c r="AB301" s="46"/>
      <c r="AC301" s="46"/>
      <c r="AD301" s="46"/>
      <c r="AE301" s="48"/>
    </row>
    <row r="302" spans="1:34" ht="30" x14ac:dyDescent="0.25">
      <c r="A302" s="214" t="s">
        <v>56</v>
      </c>
      <c r="B302" s="215" t="s">
        <v>58</v>
      </c>
      <c r="C302" s="280"/>
      <c r="D302" s="901"/>
      <c r="E302" s="901"/>
      <c r="F302" s="902"/>
      <c r="G302" s="903"/>
      <c r="H302" s="901"/>
      <c r="I302" s="902"/>
      <c r="J302" s="909"/>
      <c r="K302" s="901"/>
      <c r="L302" s="910"/>
      <c r="M302" s="228"/>
      <c r="N302" s="228"/>
      <c r="O302" s="230"/>
      <c r="V302" s="46"/>
      <c r="W302" s="46"/>
      <c r="X302" s="46"/>
      <c r="Y302" s="46"/>
      <c r="Z302" s="46"/>
      <c r="AA302" s="46"/>
      <c r="AB302" s="46"/>
      <c r="AC302" s="46"/>
      <c r="AD302" s="46"/>
      <c r="AE302" s="48"/>
    </row>
    <row r="303" spans="1:34" x14ac:dyDescent="0.25">
      <c r="A303" s="214">
        <v>1</v>
      </c>
      <c r="B303" s="215" t="s">
        <v>2</v>
      </c>
      <c r="C303" s="276" t="s">
        <v>174</v>
      </c>
      <c r="D303" s="190">
        <v>0</v>
      </c>
      <c r="E303" s="190">
        <v>0</v>
      </c>
      <c r="F303" s="252">
        <v>75339887.833333328</v>
      </c>
      <c r="G303" s="189">
        <v>0</v>
      </c>
      <c r="H303" s="190">
        <v>0</v>
      </c>
      <c r="I303" s="252">
        <v>1916300</v>
      </c>
      <c r="J303" s="291">
        <f>D303+G303</f>
        <v>0</v>
      </c>
      <c r="K303" s="194">
        <f>E303+H303</f>
        <v>0</v>
      </c>
      <c r="L303" s="292">
        <f>F303+I303</f>
        <v>77256187.833333328</v>
      </c>
      <c r="M303" s="228"/>
      <c r="N303" s="228"/>
      <c r="O303" s="230"/>
      <c r="V303" s="46"/>
      <c r="W303" s="46"/>
      <c r="X303" s="46"/>
      <c r="Y303" s="46"/>
      <c r="Z303" s="46"/>
      <c r="AA303" s="46"/>
      <c r="AB303" s="46"/>
      <c r="AC303" s="46"/>
      <c r="AD303" s="46"/>
      <c r="AE303" s="48"/>
    </row>
    <row r="304" spans="1:34" ht="30" x14ac:dyDescent="0.25">
      <c r="A304" s="214">
        <v>2</v>
      </c>
      <c r="B304" s="215" t="s">
        <v>60</v>
      </c>
      <c r="C304" s="276" t="s">
        <v>175</v>
      </c>
      <c r="D304" s="190">
        <v>0</v>
      </c>
      <c r="E304" s="190">
        <v>0</v>
      </c>
      <c r="F304" s="252">
        <v>17328657.715366665</v>
      </c>
      <c r="G304" s="189">
        <v>0</v>
      </c>
      <c r="H304" s="190">
        <v>0</v>
      </c>
      <c r="I304" s="252">
        <v>428336</v>
      </c>
      <c r="J304" s="291">
        <f t="shared" ref="J304:J308" si="238">D304+G304</f>
        <v>0</v>
      </c>
      <c r="K304" s="194">
        <f t="shared" ref="K304:K308" si="239">E304+H304</f>
        <v>0</v>
      </c>
      <c r="L304" s="292">
        <f t="shared" ref="L304:L308" si="240">F304+I304</f>
        <v>17756993.715366665</v>
      </c>
      <c r="M304" s="228"/>
      <c r="N304" s="228"/>
      <c r="O304" s="230"/>
      <c r="V304" s="46"/>
      <c r="W304" s="46"/>
      <c r="X304" s="46"/>
      <c r="Y304" s="46"/>
      <c r="Z304" s="46"/>
      <c r="AA304" s="46"/>
      <c r="AB304" s="46"/>
      <c r="AC304" s="46"/>
      <c r="AD304" s="46"/>
      <c r="AE304" s="48"/>
    </row>
    <row r="305" spans="1:31" x14ac:dyDescent="0.25">
      <c r="A305" s="214">
        <v>3</v>
      </c>
      <c r="B305" s="215" t="s">
        <v>3</v>
      </c>
      <c r="C305" s="276" t="s">
        <v>177</v>
      </c>
      <c r="D305" s="190">
        <v>0</v>
      </c>
      <c r="E305" s="190">
        <v>0</v>
      </c>
      <c r="F305" s="252">
        <v>16724814.119999999</v>
      </c>
      <c r="G305" s="189">
        <v>0</v>
      </c>
      <c r="H305" s="190">
        <v>0</v>
      </c>
      <c r="I305" s="252">
        <v>0</v>
      </c>
      <c r="J305" s="291">
        <f t="shared" si="238"/>
        <v>0</v>
      </c>
      <c r="K305" s="194">
        <f t="shared" si="239"/>
        <v>0</v>
      </c>
      <c r="L305" s="292">
        <f t="shared" si="240"/>
        <v>16724814.119999999</v>
      </c>
      <c r="M305" s="228"/>
      <c r="N305" s="228"/>
      <c r="O305" s="230"/>
      <c r="V305" s="46"/>
      <c r="W305" s="46"/>
      <c r="X305" s="46"/>
      <c r="Y305" s="46"/>
      <c r="Z305" s="46"/>
      <c r="AA305" s="46"/>
      <c r="AB305" s="46"/>
      <c r="AC305" s="46"/>
      <c r="AD305" s="46"/>
      <c r="AE305" s="48"/>
    </row>
    <row r="306" spans="1:31" x14ac:dyDescent="0.25">
      <c r="A306" s="214">
        <v>4</v>
      </c>
      <c r="B306" s="215" t="s">
        <v>54</v>
      </c>
      <c r="C306" s="276" t="s">
        <v>178</v>
      </c>
      <c r="D306" s="190">
        <v>0</v>
      </c>
      <c r="E306" s="190">
        <v>0</v>
      </c>
      <c r="F306" s="252">
        <v>0</v>
      </c>
      <c r="G306" s="189">
        <v>0</v>
      </c>
      <c r="H306" s="190">
        <v>0</v>
      </c>
      <c r="I306" s="252">
        <v>0</v>
      </c>
      <c r="J306" s="291">
        <f t="shared" si="238"/>
        <v>0</v>
      </c>
      <c r="K306" s="194">
        <f t="shared" si="239"/>
        <v>0</v>
      </c>
      <c r="L306" s="292">
        <f t="shared" si="240"/>
        <v>0</v>
      </c>
      <c r="M306" s="228"/>
      <c r="N306" s="228"/>
      <c r="O306" s="230"/>
      <c r="V306" s="46"/>
      <c r="W306" s="46"/>
      <c r="X306" s="46"/>
      <c r="Y306" s="46"/>
      <c r="Z306" s="46"/>
      <c r="AA306" s="46"/>
      <c r="AB306" s="46"/>
      <c r="AC306" s="46"/>
      <c r="AD306" s="46"/>
      <c r="AE306" s="48"/>
    </row>
    <row r="307" spans="1:31" x14ac:dyDescent="0.25">
      <c r="A307" s="214">
        <v>5</v>
      </c>
      <c r="B307" s="215" t="s">
        <v>61</v>
      </c>
      <c r="C307" s="276" t="s">
        <v>179</v>
      </c>
      <c r="D307" s="190">
        <v>0</v>
      </c>
      <c r="E307" s="190">
        <v>0</v>
      </c>
      <c r="F307" s="252">
        <v>0</v>
      </c>
      <c r="G307" s="189">
        <v>0</v>
      </c>
      <c r="H307" s="190">
        <v>0</v>
      </c>
      <c r="I307" s="252">
        <v>0</v>
      </c>
      <c r="J307" s="291">
        <f t="shared" si="238"/>
        <v>0</v>
      </c>
      <c r="K307" s="194">
        <f t="shared" si="239"/>
        <v>0</v>
      </c>
      <c r="L307" s="292">
        <f t="shared" si="240"/>
        <v>0</v>
      </c>
      <c r="M307" s="228"/>
      <c r="N307" s="228"/>
      <c r="O307" s="230"/>
      <c r="V307" s="46"/>
      <c r="W307" s="46"/>
      <c r="X307" s="46"/>
      <c r="Y307" s="46"/>
      <c r="Z307" s="46"/>
      <c r="AA307" s="46"/>
      <c r="AB307" s="46"/>
      <c r="AC307" s="46"/>
      <c r="AD307" s="46"/>
      <c r="AE307" s="48"/>
    </row>
    <row r="308" spans="1:31" x14ac:dyDescent="0.25">
      <c r="A308" s="214">
        <v>6</v>
      </c>
      <c r="B308" s="215" t="s">
        <v>112</v>
      </c>
      <c r="C308" s="277" t="s">
        <v>180</v>
      </c>
      <c r="D308" s="190">
        <v>0</v>
      </c>
      <c r="E308" s="190">
        <v>0</v>
      </c>
      <c r="F308" s="252">
        <v>0</v>
      </c>
      <c r="G308" s="189">
        <v>0</v>
      </c>
      <c r="H308" s="190">
        <v>0</v>
      </c>
      <c r="I308" s="252">
        <v>0</v>
      </c>
      <c r="J308" s="291">
        <f t="shared" si="238"/>
        <v>0</v>
      </c>
      <c r="K308" s="194">
        <f t="shared" si="239"/>
        <v>0</v>
      </c>
      <c r="L308" s="292">
        <f t="shared" si="240"/>
        <v>0</v>
      </c>
      <c r="M308" s="228"/>
      <c r="N308" s="228"/>
      <c r="O308" s="230"/>
      <c r="V308" s="46"/>
      <c r="W308" s="46"/>
      <c r="X308" s="46"/>
      <c r="Y308" s="46"/>
      <c r="Z308" s="46"/>
      <c r="AA308" s="46"/>
      <c r="AB308" s="46"/>
      <c r="AC308" s="46"/>
      <c r="AD308" s="46"/>
      <c r="AE308" s="48"/>
    </row>
    <row r="309" spans="1:31" x14ac:dyDescent="0.25">
      <c r="A309" s="218"/>
      <c r="B309" s="219" t="s">
        <v>62</v>
      </c>
      <c r="C309" s="278"/>
      <c r="D309" s="197">
        <f>SUM(D303:D307)</f>
        <v>0</v>
      </c>
      <c r="E309" s="197">
        <f t="shared" ref="E309:F309" si="241">SUM(E303:E307)</f>
        <v>0</v>
      </c>
      <c r="F309" s="200">
        <f t="shared" si="241"/>
        <v>109393359.66869999</v>
      </c>
      <c r="G309" s="196">
        <f>SUM(G303:G307)</f>
        <v>0</v>
      </c>
      <c r="H309" s="197">
        <f t="shared" ref="H309:I309" si="242">SUM(H303:H307)</f>
        <v>0</v>
      </c>
      <c r="I309" s="200">
        <f t="shared" si="242"/>
        <v>2344636</v>
      </c>
      <c r="J309" s="298">
        <f>D309+G309</f>
        <v>0</v>
      </c>
      <c r="K309" s="202">
        <f t="shared" ref="K309:L309" si="243">E309+H309</f>
        <v>0</v>
      </c>
      <c r="L309" s="299">
        <f t="shared" si="243"/>
        <v>111737995.66869999</v>
      </c>
      <c r="M309" s="228"/>
      <c r="N309" s="228"/>
      <c r="O309" s="230"/>
      <c r="V309" s="46"/>
      <c r="W309" s="46"/>
      <c r="X309" s="46"/>
      <c r="Y309" s="46"/>
      <c r="Z309" s="46"/>
      <c r="AA309" s="46"/>
      <c r="AB309" s="46"/>
      <c r="AC309" s="46"/>
      <c r="AD309" s="46"/>
      <c r="AE309" s="48"/>
    </row>
    <row r="310" spans="1:31" ht="30" x14ac:dyDescent="0.25">
      <c r="A310" s="214" t="s">
        <v>85</v>
      </c>
      <c r="B310" s="215" t="s">
        <v>65</v>
      </c>
      <c r="C310" s="276"/>
      <c r="D310" s="748"/>
      <c r="E310" s="748"/>
      <c r="F310" s="749"/>
      <c r="G310" s="747"/>
      <c r="H310" s="748"/>
      <c r="I310" s="749"/>
      <c r="J310" s="788"/>
      <c r="K310" s="748"/>
      <c r="L310" s="789"/>
      <c r="M310" s="228"/>
      <c r="N310" s="228"/>
      <c r="O310" s="230"/>
      <c r="V310" s="46"/>
      <c r="W310" s="46"/>
      <c r="X310" s="46"/>
      <c r="Y310" s="46"/>
      <c r="Z310" s="46"/>
      <c r="AA310" s="46"/>
      <c r="AB310" s="46"/>
      <c r="AC310" s="46"/>
      <c r="AD310" s="46"/>
      <c r="AE310" s="48"/>
    </row>
    <row r="311" spans="1:31" x14ac:dyDescent="0.25">
      <c r="A311" s="214">
        <v>7</v>
      </c>
      <c r="B311" s="215" t="s">
        <v>67</v>
      </c>
      <c r="C311" s="276" t="s">
        <v>181</v>
      </c>
      <c r="D311" s="190">
        <v>0</v>
      </c>
      <c r="E311" s="190">
        <v>0</v>
      </c>
      <c r="F311" s="252">
        <v>0</v>
      </c>
      <c r="G311" s="189">
        <v>0</v>
      </c>
      <c r="H311" s="190">
        <v>0</v>
      </c>
      <c r="I311" s="252">
        <v>0</v>
      </c>
      <c r="J311" s="291"/>
      <c r="K311" s="194">
        <f t="shared" ref="K311" si="244">E311+H311</f>
        <v>0</v>
      </c>
      <c r="L311" s="292">
        <f t="shared" ref="L311" si="245">F311+I311</f>
        <v>0</v>
      </c>
      <c r="M311" s="228"/>
      <c r="N311" s="228"/>
      <c r="O311" s="230"/>
      <c r="V311" s="46"/>
      <c r="W311" s="46"/>
      <c r="X311" s="46"/>
      <c r="Y311" s="46"/>
      <c r="Z311" s="46"/>
      <c r="AA311" s="46"/>
      <c r="AB311" s="46"/>
      <c r="AC311" s="46"/>
      <c r="AD311" s="46"/>
      <c r="AE311" s="48"/>
    </row>
    <row r="312" spans="1:31" x14ac:dyDescent="0.25">
      <c r="A312" s="214">
        <v>8</v>
      </c>
      <c r="B312" s="215" t="s">
        <v>68</v>
      </c>
      <c r="C312" s="276" t="s">
        <v>182</v>
      </c>
      <c r="D312" s="190">
        <v>0</v>
      </c>
      <c r="E312" s="190">
        <v>0</v>
      </c>
      <c r="F312" s="252">
        <v>0</v>
      </c>
      <c r="G312" s="189">
        <v>0</v>
      </c>
      <c r="H312" s="190">
        <v>0</v>
      </c>
      <c r="I312" s="252">
        <v>0</v>
      </c>
      <c r="J312" s="291"/>
      <c r="K312" s="194">
        <f t="shared" ref="K312:K315" si="246">E312+H312</f>
        <v>0</v>
      </c>
      <c r="L312" s="292">
        <f t="shared" ref="L312:L315" si="247">F312+I312</f>
        <v>0</v>
      </c>
      <c r="M312" s="228"/>
      <c r="N312" s="228"/>
      <c r="O312" s="230"/>
      <c r="V312" s="46"/>
      <c r="W312" s="46"/>
      <c r="X312" s="46"/>
      <c r="Y312" s="46"/>
      <c r="Z312" s="46"/>
      <c r="AA312" s="46"/>
      <c r="AB312" s="46"/>
      <c r="AC312" s="46"/>
      <c r="AD312" s="46"/>
      <c r="AE312" s="48"/>
    </row>
    <row r="313" spans="1:31" x14ac:dyDescent="0.25">
      <c r="A313" s="214">
        <v>9</v>
      </c>
      <c r="B313" s="215" t="s">
        <v>69</v>
      </c>
      <c r="C313" s="276" t="s">
        <v>183</v>
      </c>
      <c r="D313" s="190">
        <v>0</v>
      </c>
      <c r="E313" s="190">
        <v>0</v>
      </c>
      <c r="F313" s="252">
        <v>0</v>
      </c>
      <c r="G313" s="189">
        <v>0</v>
      </c>
      <c r="H313" s="190">
        <v>0</v>
      </c>
      <c r="I313" s="252">
        <v>0</v>
      </c>
      <c r="J313" s="291"/>
      <c r="K313" s="194">
        <f t="shared" si="246"/>
        <v>0</v>
      </c>
      <c r="L313" s="292">
        <f t="shared" si="247"/>
        <v>0</v>
      </c>
      <c r="M313" s="228"/>
      <c r="N313" s="228"/>
      <c r="O313" s="230"/>
      <c r="V313" s="46"/>
      <c r="W313" s="46"/>
      <c r="X313" s="46"/>
      <c r="Y313" s="46"/>
      <c r="Z313" s="46"/>
      <c r="AA313" s="46"/>
      <c r="AB313" s="46"/>
      <c r="AC313" s="46"/>
      <c r="AD313" s="46"/>
      <c r="AE313" s="48"/>
    </row>
    <row r="314" spans="1:31" x14ac:dyDescent="0.25">
      <c r="A314" s="214">
        <v>10</v>
      </c>
      <c r="B314" s="215" t="s">
        <v>16</v>
      </c>
      <c r="C314" s="276" t="s">
        <v>180</v>
      </c>
      <c r="D314" s="190">
        <v>0</v>
      </c>
      <c r="E314" s="190">
        <v>0</v>
      </c>
      <c r="F314" s="252">
        <v>0</v>
      </c>
      <c r="G314" s="189">
        <v>0</v>
      </c>
      <c r="H314" s="190">
        <v>0</v>
      </c>
      <c r="I314" s="252">
        <v>0</v>
      </c>
      <c r="J314" s="291"/>
      <c r="K314" s="194">
        <f t="shared" si="246"/>
        <v>0</v>
      </c>
      <c r="L314" s="292">
        <f t="shared" si="247"/>
        <v>0</v>
      </c>
      <c r="M314" s="228"/>
      <c r="N314" s="228"/>
      <c r="O314" s="230"/>
      <c r="V314" s="46"/>
      <c r="W314" s="46"/>
      <c r="X314" s="46"/>
      <c r="Y314" s="46"/>
      <c r="Z314" s="46"/>
      <c r="AA314" s="46"/>
      <c r="AB314" s="46"/>
      <c r="AC314" s="46"/>
      <c r="AD314" s="46"/>
      <c r="AE314" s="48"/>
    </row>
    <row r="315" spans="1:31" ht="29.25" x14ac:dyDescent="0.25">
      <c r="A315" s="218"/>
      <c r="B315" s="219" t="s">
        <v>70</v>
      </c>
      <c r="C315" s="278"/>
      <c r="D315" s="197"/>
      <c r="E315" s="197"/>
      <c r="F315" s="200"/>
      <c r="G315" s="196"/>
      <c r="H315" s="197"/>
      <c r="I315" s="200"/>
      <c r="J315" s="291"/>
      <c r="K315" s="194">
        <f t="shared" si="246"/>
        <v>0</v>
      </c>
      <c r="L315" s="292">
        <f t="shared" si="247"/>
        <v>0</v>
      </c>
      <c r="M315" s="228"/>
      <c r="N315" s="228"/>
      <c r="O315" s="230"/>
      <c r="V315" s="46"/>
      <c r="W315" s="46"/>
      <c r="X315" s="46"/>
      <c r="Y315" s="46"/>
      <c r="Z315" s="46"/>
      <c r="AA315" s="46"/>
      <c r="AB315" s="46"/>
      <c r="AC315" s="46"/>
      <c r="AD315" s="46"/>
      <c r="AE315" s="48"/>
    </row>
    <row r="316" spans="1:31" ht="30" x14ac:dyDescent="0.25">
      <c r="A316" s="214" t="s">
        <v>86</v>
      </c>
      <c r="B316" s="215" t="s">
        <v>91</v>
      </c>
      <c r="C316" s="280"/>
      <c r="D316" s="748"/>
      <c r="E316" s="748"/>
      <c r="F316" s="749"/>
      <c r="G316" s="747"/>
      <c r="H316" s="748"/>
      <c r="I316" s="749"/>
      <c r="J316" s="788"/>
      <c r="K316" s="748"/>
      <c r="L316" s="789"/>
      <c r="M316" s="228"/>
      <c r="N316" s="228"/>
      <c r="O316" s="230"/>
      <c r="V316" s="46"/>
      <c r="W316" s="46"/>
      <c r="X316" s="46"/>
      <c r="Y316" s="46"/>
      <c r="Z316" s="46"/>
      <c r="AA316" s="46"/>
      <c r="AB316" s="46"/>
      <c r="AC316" s="46"/>
      <c r="AD316" s="46"/>
      <c r="AE316" s="48"/>
    </row>
    <row r="317" spans="1:31" ht="30" x14ac:dyDescent="0.25">
      <c r="A317" s="214">
        <v>11</v>
      </c>
      <c r="B317" s="215" t="s">
        <v>193</v>
      </c>
      <c r="C317" s="276" t="s">
        <v>170</v>
      </c>
      <c r="D317" s="190">
        <v>0</v>
      </c>
      <c r="E317" s="190">
        <v>0</v>
      </c>
      <c r="F317" s="252">
        <v>0</v>
      </c>
      <c r="G317" s="189">
        <v>0</v>
      </c>
      <c r="H317" s="190">
        <v>0</v>
      </c>
      <c r="I317" s="252">
        <v>0</v>
      </c>
      <c r="J317" s="291">
        <f t="shared" ref="J317" si="248">D317+G317</f>
        <v>0</v>
      </c>
      <c r="K317" s="194">
        <f t="shared" ref="K317" si="249">E317+H317</f>
        <v>0</v>
      </c>
      <c r="L317" s="292">
        <f t="shared" ref="L317" si="250">F317+I317</f>
        <v>0</v>
      </c>
      <c r="M317" s="228"/>
      <c r="N317" s="228"/>
      <c r="O317" s="230"/>
      <c r="V317" s="46"/>
      <c r="W317" s="46"/>
      <c r="X317" s="46"/>
      <c r="Y317" s="46"/>
      <c r="Z317" s="46"/>
      <c r="AA317" s="46"/>
      <c r="AB317" s="46"/>
      <c r="AC317" s="46"/>
      <c r="AD317" s="46"/>
      <c r="AE317" s="48"/>
    </row>
    <row r="318" spans="1:31" x14ac:dyDescent="0.25">
      <c r="A318" s="214">
        <v>12</v>
      </c>
      <c r="B318" s="215" t="s">
        <v>79</v>
      </c>
      <c r="C318" s="276" t="s">
        <v>171</v>
      </c>
      <c r="D318" s="190">
        <v>0</v>
      </c>
      <c r="E318" s="190">
        <v>0</v>
      </c>
      <c r="F318" s="252">
        <v>0</v>
      </c>
      <c r="G318" s="189">
        <v>0</v>
      </c>
      <c r="H318" s="190">
        <v>0</v>
      </c>
      <c r="I318" s="252">
        <v>0</v>
      </c>
      <c r="J318" s="291"/>
      <c r="K318" s="194">
        <f t="shared" ref="K318:K319" si="251">E318+H318</f>
        <v>0</v>
      </c>
      <c r="L318" s="292">
        <f t="shared" ref="L318:L319" si="252">F318+I318</f>
        <v>0</v>
      </c>
      <c r="M318" s="228"/>
      <c r="N318" s="228"/>
      <c r="O318" s="230"/>
      <c r="V318" s="46"/>
      <c r="W318" s="46"/>
      <c r="X318" s="46"/>
      <c r="Y318" s="46"/>
      <c r="Z318" s="46"/>
      <c r="AA318" s="46"/>
      <c r="AB318" s="46"/>
      <c r="AC318" s="46"/>
      <c r="AD318" s="46"/>
      <c r="AE318" s="48"/>
    </row>
    <row r="319" spans="1:31" ht="30" x14ac:dyDescent="0.25">
      <c r="A319" s="214">
        <v>13</v>
      </c>
      <c r="B319" s="215" t="s">
        <v>186</v>
      </c>
      <c r="C319" s="277" t="s">
        <v>173</v>
      </c>
      <c r="D319" s="190">
        <v>0</v>
      </c>
      <c r="E319" s="190">
        <v>0</v>
      </c>
      <c r="F319" s="252">
        <v>0</v>
      </c>
      <c r="G319" s="189">
        <v>0</v>
      </c>
      <c r="H319" s="190">
        <v>0</v>
      </c>
      <c r="I319" s="252">
        <v>0</v>
      </c>
      <c r="J319" s="291"/>
      <c r="K319" s="194">
        <f t="shared" si="251"/>
        <v>0</v>
      </c>
      <c r="L319" s="292">
        <f t="shared" si="252"/>
        <v>0</v>
      </c>
      <c r="M319" s="228"/>
      <c r="N319" s="228"/>
      <c r="O319" s="230"/>
      <c r="V319" s="46"/>
      <c r="W319" s="46"/>
      <c r="X319" s="46"/>
      <c r="Y319" s="46"/>
      <c r="Z319" s="46"/>
      <c r="AA319" s="46"/>
      <c r="AB319" s="46"/>
      <c r="AC319" s="46"/>
      <c r="AD319" s="46"/>
      <c r="AE319" s="48"/>
    </row>
    <row r="320" spans="1:31" ht="29.25" x14ac:dyDescent="0.25">
      <c r="A320" s="218"/>
      <c r="B320" s="219" t="s">
        <v>108</v>
      </c>
      <c r="C320" s="279"/>
      <c r="D320" s="197">
        <f t="shared" ref="D320:L320" si="253">SUM(D317,D318,D319)</f>
        <v>0</v>
      </c>
      <c r="E320" s="197">
        <f t="shared" si="253"/>
        <v>0</v>
      </c>
      <c r="F320" s="200">
        <f t="shared" si="253"/>
        <v>0</v>
      </c>
      <c r="G320" s="196">
        <f t="shared" si="253"/>
        <v>0</v>
      </c>
      <c r="H320" s="197">
        <f t="shared" si="253"/>
        <v>0</v>
      </c>
      <c r="I320" s="200">
        <f t="shared" si="253"/>
        <v>0</v>
      </c>
      <c r="J320" s="293">
        <f t="shared" si="253"/>
        <v>0</v>
      </c>
      <c r="K320" s="197">
        <f t="shared" si="253"/>
        <v>0</v>
      </c>
      <c r="L320" s="294">
        <f t="shared" si="253"/>
        <v>0</v>
      </c>
      <c r="M320" s="228"/>
      <c r="N320" s="228"/>
      <c r="O320" s="230"/>
      <c r="V320" s="46"/>
      <c r="W320" s="46"/>
      <c r="X320" s="46"/>
      <c r="Y320" s="46"/>
      <c r="Z320" s="46"/>
      <c r="AA320" s="46"/>
      <c r="AB320" s="46"/>
      <c r="AC320" s="46"/>
      <c r="AD320" s="46"/>
      <c r="AE320" s="48"/>
    </row>
    <row r="321" spans="1:40" ht="30" thickBot="1" x14ac:dyDescent="0.3">
      <c r="A321" s="218"/>
      <c r="B321" s="219" t="s">
        <v>117</v>
      </c>
      <c r="C321" s="279"/>
      <c r="D321" s="197">
        <f t="shared" ref="D321:L321" si="254">SUM(D320,D315,D309)</f>
        <v>0</v>
      </c>
      <c r="E321" s="197">
        <f t="shared" si="254"/>
        <v>0</v>
      </c>
      <c r="F321" s="200">
        <f t="shared" si="254"/>
        <v>109393359.66869999</v>
      </c>
      <c r="G321" s="196">
        <f t="shared" si="254"/>
        <v>0</v>
      </c>
      <c r="H321" s="197">
        <f t="shared" si="254"/>
        <v>0</v>
      </c>
      <c r="I321" s="200">
        <f t="shared" si="254"/>
        <v>2344636</v>
      </c>
      <c r="J321" s="295">
        <f t="shared" si="254"/>
        <v>0</v>
      </c>
      <c r="K321" s="296">
        <f t="shared" si="254"/>
        <v>0</v>
      </c>
      <c r="L321" s="297">
        <f t="shared" si="254"/>
        <v>111737995.66869999</v>
      </c>
      <c r="M321" s="228"/>
      <c r="N321" s="228"/>
      <c r="O321" s="230"/>
      <c r="V321" s="46"/>
      <c r="W321" s="46"/>
      <c r="X321" s="46"/>
      <c r="Y321" s="46"/>
      <c r="Z321" s="46"/>
      <c r="AA321" s="46"/>
      <c r="AB321" s="46"/>
      <c r="AC321" s="46"/>
      <c r="AD321" s="46"/>
      <c r="AE321" s="48"/>
    </row>
    <row r="322" spans="1:40" ht="17.25" thickTop="1" thickBot="1" x14ac:dyDescent="0.3">
      <c r="D322" s="915" t="s">
        <v>90</v>
      </c>
      <c r="E322" s="916"/>
      <c r="F322" s="916"/>
      <c r="G322" s="916"/>
      <c r="H322" s="916"/>
      <c r="I322" s="916"/>
      <c r="J322" s="916"/>
      <c r="K322" s="916"/>
      <c r="L322" s="916"/>
      <c r="M322" s="916"/>
      <c r="N322" s="916"/>
      <c r="O322" s="916"/>
      <c r="P322" s="921"/>
      <c r="Q322" s="921"/>
      <c r="R322" s="922"/>
      <c r="S322" s="68"/>
      <c r="T322" s="226"/>
      <c r="U322" s="281"/>
      <c r="V322" s="228"/>
      <c r="W322" s="228"/>
      <c r="X322" s="230"/>
      <c r="Y322" s="46"/>
      <c r="Z322" s="46"/>
      <c r="AA322" s="46"/>
      <c r="AB322" s="46"/>
      <c r="AC322" s="46"/>
      <c r="AD322" s="46"/>
      <c r="AE322" s="46"/>
      <c r="AF322" s="46"/>
      <c r="AG322" s="46"/>
      <c r="AH322" s="46"/>
      <c r="AI322" s="46"/>
      <c r="AJ322" s="46"/>
      <c r="AK322" s="46"/>
      <c r="AL322" s="46"/>
      <c r="AM322" s="46"/>
      <c r="AN322" s="48"/>
    </row>
    <row r="323" spans="1:40" ht="60" customHeight="1" thickTop="1" x14ac:dyDescent="0.25">
      <c r="C323" s="274" t="s">
        <v>337</v>
      </c>
      <c r="D323" s="780" t="s">
        <v>303</v>
      </c>
      <c r="E323" s="780"/>
      <c r="F323" s="781"/>
      <c r="G323" s="782" t="s">
        <v>294</v>
      </c>
      <c r="H323" s="780"/>
      <c r="I323" s="783"/>
      <c r="J323" s="784" t="s">
        <v>304</v>
      </c>
      <c r="K323" s="780"/>
      <c r="L323" s="781"/>
      <c r="M323" s="782" t="s">
        <v>295</v>
      </c>
      <c r="N323" s="780"/>
      <c r="O323" s="781"/>
      <c r="P323" s="918" t="s">
        <v>281</v>
      </c>
      <c r="Q323" s="919"/>
      <c r="R323" s="920"/>
      <c r="S323" s="68"/>
      <c r="T323" s="226"/>
      <c r="U323" s="281"/>
      <c r="V323" s="228"/>
      <c r="W323" s="228"/>
      <c r="X323" s="230"/>
      <c r="Y323" s="46"/>
      <c r="Z323" s="46"/>
      <c r="AA323" s="46"/>
      <c r="AB323" s="46"/>
      <c r="AC323" s="46"/>
      <c r="AD323" s="46"/>
      <c r="AE323" s="46"/>
      <c r="AF323" s="46"/>
      <c r="AG323" s="46"/>
      <c r="AH323" s="46"/>
      <c r="AI323" s="46"/>
      <c r="AJ323" s="46"/>
      <c r="AK323" s="46"/>
      <c r="AL323" s="46"/>
      <c r="AM323" s="46"/>
      <c r="AN323" s="48"/>
    </row>
    <row r="324" spans="1:40" ht="84" customHeight="1" x14ac:dyDescent="0.25">
      <c r="A324" s="211" t="s">
        <v>42</v>
      </c>
      <c r="B324" s="212" t="s">
        <v>126</v>
      </c>
      <c r="C324" s="275" t="s">
        <v>126</v>
      </c>
      <c r="D324" s="793" t="s">
        <v>387</v>
      </c>
      <c r="E324" s="774"/>
      <c r="F324" s="825"/>
      <c r="G324" s="775" t="s">
        <v>364</v>
      </c>
      <c r="H324" s="774"/>
      <c r="I324" s="774"/>
      <c r="J324" s="775" t="s">
        <v>388</v>
      </c>
      <c r="K324" s="774"/>
      <c r="L324" s="825"/>
      <c r="M324" s="775" t="s">
        <v>365</v>
      </c>
      <c r="N324" s="774"/>
      <c r="O324" s="774"/>
      <c r="P324" s="777"/>
      <c r="Q324" s="778"/>
      <c r="R324" s="779"/>
      <c r="S324" s="68"/>
      <c r="T324" s="226"/>
      <c r="U324" s="281"/>
      <c r="V324" s="228"/>
      <c r="W324" s="228"/>
      <c r="X324" s="230"/>
      <c r="Y324" s="46"/>
      <c r="Z324" s="46"/>
      <c r="AA324" s="46"/>
      <c r="AB324" s="46"/>
      <c r="AC324" s="46"/>
      <c r="AD324" s="46"/>
      <c r="AE324" s="46"/>
      <c r="AF324" s="46"/>
      <c r="AG324" s="46"/>
      <c r="AH324" s="46"/>
      <c r="AI324" s="46"/>
      <c r="AJ324" s="46"/>
      <c r="AK324" s="46"/>
      <c r="AL324" s="46"/>
      <c r="AM324" s="46"/>
      <c r="AN324" s="48"/>
    </row>
    <row r="325" spans="1:40" ht="73.5" x14ac:dyDescent="0.25">
      <c r="A325" s="211"/>
      <c r="B325" s="212"/>
      <c r="C325" s="282" t="s">
        <v>144</v>
      </c>
      <c r="D325" s="320" t="s">
        <v>161</v>
      </c>
      <c r="E325" s="320" t="s">
        <v>162</v>
      </c>
      <c r="F325" s="321" t="s">
        <v>163</v>
      </c>
      <c r="G325" s="322" t="s">
        <v>161</v>
      </c>
      <c r="H325" s="320" t="s">
        <v>162</v>
      </c>
      <c r="I325" s="323" t="s">
        <v>163</v>
      </c>
      <c r="J325" s="319" t="s">
        <v>161</v>
      </c>
      <c r="K325" s="320" t="s">
        <v>162</v>
      </c>
      <c r="L325" s="321" t="s">
        <v>163</v>
      </c>
      <c r="M325" s="322" t="s">
        <v>161</v>
      </c>
      <c r="N325" s="320" t="s">
        <v>162</v>
      </c>
      <c r="O325" s="321" t="s">
        <v>163</v>
      </c>
      <c r="P325" s="331" t="s">
        <v>161</v>
      </c>
      <c r="Q325" s="320" t="s">
        <v>162</v>
      </c>
      <c r="R325" s="332" t="s">
        <v>163</v>
      </c>
      <c r="S325" s="68"/>
      <c r="T325" s="226"/>
      <c r="U325" s="281"/>
      <c r="V325" s="228"/>
      <c r="W325" s="228"/>
      <c r="X325" s="230"/>
      <c r="Y325" s="46"/>
      <c r="Z325" s="46"/>
      <c r="AA325" s="46"/>
      <c r="AB325" s="46"/>
      <c r="AC325" s="46"/>
      <c r="AD325" s="46"/>
      <c r="AE325" s="46"/>
      <c r="AF325" s="46"/>
      <c r="AG325" s="46"/>
      <c r="AH325" s="46"/>
      <c r="AI325" s="46"/>
      <c r="AJ325" s="46"/>
      <c r="AK325" s="46"/>
      <c r="AL325" s="46"/>
      <c r="AM325" s="46"/>
      <c r="AN325" s="48"/>
    </row>
    <row r="326" spans="1:40" ht="30" x14ac:dyDescent="0.25">
      <c r="A326" s="214" t="s">
        <v>56</v>
      </c>
      <c r="B326" s="215" t="s">
        <v>58</v>
      </c>
      <c r="C326" s="280"/>
      <c r="D326" s="901"/>
      <c r="E326" s="901"/>
      <c r="F326" s="902"/>
      <c r="G326" s="903"/>
      <c r="H326" s="901"/>
      <c r="I326" s="904"/>
      <c r="J326" s="914"/>
      <c r="K326" s="901"/>
      <c r="L326" s="902"/>
      <c r="M326" s="903"/>
      <c r="N326" s="901"/>
      <c r="O326" s="902"/>
      <c r="P326" s="909"/>
      <c r="Q326" s="901"/>
      <c r="R326" s="910"/>
      <c r="S326" s="68"/>
      <c r="T326" s="226"/>
      <c r="U326" s="281"/>
      <c r="V326" s="228"/>
      <c r="W326" s="228"/>
      <c r="X326" s="230"/>
      <c r="Y326" s="46"/>
      <c r="Z326" s="46"/>
      <c r="AA326" s="46"/>
      <c r="AB326" s="46"/>
      <c r="AC326" s="46"/>
      <c r="AD326" s="46"/>
      <c r="AE326" s="46"/>
      <c r="AF326" s="46"/>
      <c r="AG326" s="46"/>
      <c r="AH326" s="46"/>
      <c r="AI326" s="46"/>
      <c r="AJ326" s="46"/>
      <c r="AK326" s="46"/>
      <c r="AL326" s="46"/>
      <c r="AM326" s="46"/>
      <c r="AN326" s="48"/>
    </row>
    <row r="327" spans="1:40" x14ac:dyDescent="0.25">
      <c r="A327" s="214">
        <v>1</v>
      </c>
      <c r="B327" s="215" t="s">
        <v>2</v>
      </c>
      <c r="C327" s="276" t="s">
        <v>174</v>
      </c>
      <c r="D327" s="190">
        <v>0</v>
      </c>
      <c r="E327" s="190">
        <v>0</v>
      </c>
      <c r="F327" s="252">
        <v>0</v>
      </c>
      <c r="G327" s="189">
        <v>4175998</v>
      </c>
      <c r="H327" s="190">
        <v>0</v>
      </c>
      <c r="I327" s="191">
        <v>0</v>
      </c>
      <c r="J327" s="261">
        <v>7582617</v>
      </c>
      <c r="K327" s="190">
        <v>0</v>
      </c>
      <c r="L327" s="252">
        <v>0</v>
      </c>
      <c r="M327" s="189">
        <v>0</v>
      </c>
      <c r="N327" s="190">
        <v>380000</v>
      </c>
      <c r="O327" s="252">
        <v>0</v>
      </c>
      <c r="P327" s="291">
        <f>J327+M327+G327+D327</f>
        <v>11758615</v>
      </c>
      <c r="Q327" s="194">
        <f t="shared" ref="Q327:R327" si="255">K327+N327+H327+E327</f>
        <v>380000</v>
      </c>
      <c r="R327" s="292">
        <f t="shared" si="255"/>
        <v>0</v>
      </c>
      <c r="S327" s="68"/>
      <c r="T327" s="226"/>
      <c r="U327" s="281"/>
      <c r="V327" s="228"/>
      <c r="W327" s="228"/>
      <c r="X327" s="230"/>
      <c r="Y327" s="46"/>
      <c r="Z327" s="46"/>
      <c r="AA327" s="46"/>
      <c r="AB327" s="46"/>
      <c r="AC327" s="46"/>
      <c r="AD327" s="46"/>
      <c r="AE327" s="46"/>
      <c r="AF327" s="46"/>
      <c r="AG327" s="46"/>
      <c r="AH327" s="46"/>
      <c r="AI327" s="46"/>
      <c r="AJ327" s="46"/>
      <c r="AK327" s="46"/>
      <c r="AL327" s="46"/>
      <c r="AM327" s="46"/>
      <c r="AN327" s="48"/>
    </row>
    <row r="328" spans="1:40" ht="30" x14ac:dyDescent="0.25">
      <c r="A328" s="214">
        <v>2</v>
      </c>
      <c r="B328" s="215" t="s">
        <v>60</v>
      </c>
      <c r="C328" s="276" t="s">
        <v>175</v>
      </c>
      <c r="D328" s="190">
        <v>0</v>
      </c>
      <c r="E328" s="190">
        <v>0</v>
      </c>
      <c r="F328" s="252">
        <v>0</v>
      </c>
      <c r="G328" s="189">
        <v>900922</v>
      </c>
      <c r="H328" s="190">
        <v>0</v>
      </c>
      <c r="I328" s="191">
        <v>0</v>
      </c>
      <c r="J328" s="261">
        <v>1788809</v>
      </c>
      <c r="K328" s="190">
        <v>0</v>
      </c>
      <c r="L328" s="252">
        <v>0</v>
      </c>
      <c r="M328" s="189">
        <v>0</v>
      </c>
      <c r="N328" s="190">
        <v>31000</v>
      </c>
      <c r="O328" s="252">
        <v>0</v>
      </c>
      <c r="P328" s="291">
        <f t="shared" ref="P328:P332" si="256">J328+M328+G328+D328</f>
        <v>2689731</v>
      </c>
      <c r="Q328" s="194">
        <f t="shared" ref="Q328:Q333" si="257">K328+N328+H328+E328</f>
        <v>31000</v>
      </c>
      <c r="R328" s="292">
        <f t="shared" ref="R328:R333" si="258">L328+O328+I328+F328</f>
        <v>0</v>
      </c>
      <c r="S328" s="68"/>
      <c r="T328" s="226"/>
      <c r="U328" s="281"/>
      <c r="V328" s="228"/>
      <c r="W328" s="228"/>
      <c r="X328" s="230"/>
      <c r="Y328" s="46"/>
      <c r="Z328" s="46"/>
      <c r="AA328" s="46"/>
      <c r="AB328" s="46"/>
      <c r="AC328" s="46"/>
      <c r="AD328" s="46"/>
      <c r="AE328" s="46"/>
      <c r="AF328" s="46"/>
      <c r="AG328" s="46"/>
      <c r="AH328" s="46"/>
      <c r="AI328" s="46"/>
      <c r="AJ328" s="46"/>
      <c r="AK328" s="46"/>
      <c r="AL328" s="46"/>
      <c r="AM328" s="46"/>
      <c r="AN328" s="48"/>
    </row>
    <row r="329" spans="1:40" x14ac:dyDescent="0.25">
      <c r="A329" s="214">
        <v>3</v>
      </c>
      <c r="B329" s="215" t="s">
        <v>3</v>
      </c>
      <c r="C329" s="276" t="s">
        <v>177</v>
      </c>
      <c r="D329" s="190">
        <v>157500</v>
      </c>
      <c r="E329" s="190">
        <v>0</v>
      </c>
      <c r="F329" s="252">
        <v>0</v>
      </c>
      <c r="G329" s="189">
        <v>537033.5</v>
      </c>
      <c r="H329" s="190">
        <v>0</v>
      </c>
      <c r="I329" s="191">
        <v>0</v>
      </c>
      <c r="J329" s="261">
        <v>6429063.04</v>
      </c>
      <c r="K329" s="190">
        <v>0</v>
      </c>
      <c r="L329" s="252">
        <v>0</v>
      </c>
      <c r="M329" s="189">
        <v>0</v>
      </c>
      <c r="N329" s="190">
        <v>220000</v>
      </c>
      <c r="O329" s="252">
        <v>0</v>
      </c>
      <c r="P329" s="291">
        <f t="shared" si="256"/>
        <v>7123596.54</v>
      </c>
      <c r="Q329" s="194">
        <f t="shared" si="257"/>
        <v>220000</v>
      </c>
      <c r="R329" s="292">
        <f t="shared" si="258"/>
        <v>0</v>
      </c>
      <c r="S329" s="68"/>
      <c r="T329" s="226"/>
      <c r="U329" s="281"/>
      <c r="V329" s="228"/>
      <c r="W329" s="228"/>
      <c r="X329" s="230"/>
      <c r="Y329" s="46"/>
      <c r="Z329" s="46"/>
      <c r="AA329" s="46"/>
      <c r="AB329" s="46"/>
      <c r="AC329" s="46"/>
      <c r="AD329" s="46"/>
      <c r="AE329" s="46"/>
      <c r="AF329" s="46"/>
      <c r="AG329" s="46"/>
      <c r="AH329" s="46"/>
      <c r="AI329" s="46"/>
      <c r="AJ329" s="46"/>
      <c r="AK329" s="46"/>
      <c r="AL329" s="46"/>
      <c r="AM329" s="46"/>
      <c r="AN329" s="48"/>
    </row>
    <row r="330" spans="1:40" x14ac:dyDescent="0.25">
      <c r="A330" s="214">
        <v>4</v>
      </c>
      <c r="B330" s="215" t="s">
        <v>54</v>
      </c>
      <c r="C330" s="276" t="s">
        <v>178</v>
      </c>
      <c r="D330" s="190">
        <v>0</v>
      </c>
      <c r="E330" s="190">
        <v>0</v>
      </c>
      <c r="F330" s="252">
        <v>0</v>
      </c>
      <c r="G330" s="189">
        <v>0</v>
      </c>
      <c r="H330" s="190">
        <v>0</v>
      </c>
      <c r="I330" s="191">
        <v>0</v>
      </c>
      <c r="J330" s="261">
        <v>0</v>
      </c>
      <c r="K330" s="190">
        <v>0</v>
      </c>
      <c r="L330" s="252">
        <v>0</v>
      </c>
      <c r="M330" s="189">
        <v>0</v>
      </c>
      <c r="N330" s="190">
        <v>0</v>
      </c>
      <c r="O330" s="252">
        <v>0</v>
      </c>
      <c r="P330" s="291">
        <f t="shared" si="256"/>
        <v>0</v>
      </c>
      <c r="Q330" s="194">
        <f t="shared" si="257"/>
        <v>0</v>
      </c>
      <c r="R330" s="292">
        <f t="shared" si="258"/>
        <v>0</v>
      </c>
      <c r="S330" s="68"/>
      <c r="T330" s="226"/>
      <c r="U330" s="281"/>
      <c r="V330" s="228"/>
      <c r="W330" s="228"/>
      <c r="X330" s="230"/>
      <c r="Y330" s="46"/>
      <c r="Z330" s="46"/>
      <c r="AA330" s="46"/>
      <c r="AB330" s="46"/>
      <c r="AC330" s="46"/>
      <c r="AD330" s="46"/>
      <c r="AE330" s="46"/>
      <c r="AF330" s="46"/>
      <c r="AG330" s="46"/>
      <c r="AH330" s="46"/>
      <c r="AI330" s="46"/>
      <c r="AJ330" s="46"/>
      <c r="AK330" s="46"/>
      <c r="AL330" s="46"/>
      <c r="AM330" s="46"/>
      <c r="AN330" s="48"/>
    </row>
    <row r="331" spans="1:40" x14ac:dyDescent="0.25">
      <c r="A331" s="214">
        <v>5</v>
      </c>
      <c r="B331" s="215" t="s">
        <v>61</v>
      </c>
      <c r="C331" s="276" t="s">
        <v>179</v>
      </c>
      <c r="D331" s="190">
        <v>0</v>
      </c>
      <c r="E331" s="190">
        <v>0</v>
      </c>
      <c r="F331" s="252">
        <v>0</v>
      </c>
      <c r="G331" s="189">
        <v>0</v>
      </c>
      <c r="H331" s="190">
        <v>0</v>
      </c>
      <c r="I331" s="191">
        <v>0</v>
      </c>
      <c r="J331" s="261">
        <v>0</v>
      </c>
      <c r="K331" s="190">
        <v>0</v>
      </c>
      <c r="L331" s="252">
        <v>0</v>
      </c>
      <c r="M331" s="189">
        <v>0</v>
      </c>
      <c r="N331" s="190">
        <v>0</v>
      </c>
      <c r="O331" s="252">
        <v>0</v>
      </c>
      <c r="P331" s="291">
        <f t="shared" si="256"/>
        <v>0</v>
      </c>
      <c r="Q331" s="194">
        <f t="shared" si="257"/>
        <v>0</v>
      </c>
      <c r="R331" s="292">
        <f t="shared" si="258"/>
        <v>0</v>
      </c>
      <c r="S331" s="68"/>
      <c r="T331" s="226"/>
      <c r="U331" s="281"/>
      <c r="V331" s="228"/>
      <c r="W331" s="228"/>
      <c r="X331" s="230"/>
      <c r="Y331" s="46"/>
      <c r="Z331" s="46"/>
      <c r="AA331" s="46"/>
      <c r="AB331" s="46"/>
      <c r="AC331" s="46"/>
      <c r="AD331" s="46"/>
      <c r="AE331" s="46"/>
      <c r="AF331" s="46"/>
      <c r="AG331" s="46"/>
      <c r="AH331" s="46"/>
      <c r="AI331" s="46"/>
      <c r="AJ331" s="46"/>
      <c r="AK331" s="46"/>
      <c r="AL331" s="46"/>
      <c r="AM331" s="46"/>
      <c r="AN331" s="48"/>
    </row>
    <row r="332" spans="1:40" x14ac:dyDescent="0.25">
      <c r="A332" s="214">
        <v>6</v>
      </c>
      <c r="B332" s="215" t="s">
        <v>112</v>
      </c>
      <c r="C332" s="277" t="s">
        <v>180</v>
      </c>
      <c r="D332" s="190">
        <v>0</v>
      </c>
      <c r="E332" s="190">
        <v>0</v>
      </c>
      <c r="F332" s="252">
        <v>0</v>
      </c>
      <c r="G332" s="189">
        <v>0</v>
      </c>
      <c r="H332" s="190">
        <v>0</v>
      </c>
      <c r="I332" s="191">
        <v>0</v>
      </c>
      <c r="J332" s="261">
        <v>0</v>
      </c>
      <c r="K332" s="190">
        <v>0</v>
      </c>
      <c r="L332" s="252">
        <v>0</v>
      </c>
      <c r="M332" s="189">
        <v>0</v>
      </c>
      <c r="N332" s="190">
        <v>0</v>
      </c>
      <c r="O332" s="252">
        <v>0</v>
      </c>
      <c r="P332" s="291">
        <f t="shared" si="256"/>
        <v>0</v>
      </c>
      <c r="Q332" s="194">
        <f t="shared" si="257"/>
        <v>0</v>
      </c>
      <c r="R332" s="292">
        <f t="shared" si="258"/>
        <v>0</v>
      </c>
      <c r="S332" s="68"/>
      <c r="T332" s="226"/>
      <c r="U332" s="281"/>
      <c r="V332" s="228"/>
      <c r="W332" s="228"/>
      <c r="X332" s="230"/>
      <c r="Y332" s="46"/>
      <c r="Z332" s="46"/>
      <c r="AA332" s="46"/>
      <c r="AB332" s="46"/>
      <c r="AC332" s="46"/>
      <c r="AD332" s="46"/>
      <c r="AE332" s="46"/>
      <c r="AF332" s="46"/>
      <c r="AG332" s="46"/>
      <c r="AH332" s="46"/>
      <c r="AI332" s="46"/>
      <c r="AJ332" s="46"/>
      <c r="AK332" s="46"/>
      <c r="AL332" s="46"/>
      <c r="AM332" s="46"/>
      <c r="AN332" s="48"/>
    </row>
    <row r="333" spans="1:40" x14ac:dyDescent="0.25">
      <c r="A333" s="218"/>
      <c r="B333" s="219" t="s">
        <v>62</v>
      </c>
      <c r="C333" s="278"/>
      <c r="D333" s="197">
        <f>SUM(D327:D331)</f>
        <v>157500</v>
      </c>
      <c r="E333" s="197">
        <f t="shared" ref="E333:F333" si="259">SUM(E327:E331)</f>
        <v>0</v>
      </c>
      <c r="F333" s="200">
        <f t="shared" si="259"/>
        <v>0</v>
      </c>
      <c r="G333" s="196">
        <f>SUM(G327:G331)</f>
        <v>5613953.5</v>
      </c>
      <c r="H333" s="197">
        <f t="shared" ref="H333:I333" si="260">SUM(H327:H331)</f>
        <v>0</v>
      </c>
      <c r="I333" s="198">
        <f t="shared" si="260"/>
        <v>0</v>
      </c>
      <c r="J333" s="199">
        <f>SUM(J327:J331)</f>
        <v>15800489.039999999</v>
      </c>
      <c r="K333" s="197">
        <f t="shared" ref="K333:L333" si="261">SUM(K327:K331)</f>
        <v>0</v>
      </c>
      <c r="L333" s="200">
        <f t="shared" si="261"/>
        <v>0</v>
      </c>
      <c r="M333" s="196">
        <f>SUM(M327:M331)</f>
        <v>0</v>
      </c>
      <c r="N333" s="197">
        <f t="shared" ref="N333:O333" si="262">SUM(N327:N331)</f>
        <v>631000</v>
      </c>
      <c r="O333" s="200">
        <f t="shared" si="262"/>
        <v>0</v>
      </c>
      <c r="P333" s="298">
        <f>J333+M333+G333+D333</f>
        <v>21571942.539999999</v>
      </c>
      <c r="Q333" s="202">
        <f t="shared" si="257"/>
        <v>631000</v>
      </c>
      <c r="R333" s="299">
        <f t="shared" si="258"/>
        <v>0</v>
      </c>
      <c r="S333" s="68"/>
      <c r="T333" s="226"/>
      <c r="U333" s="281"/>
      <c r="V333" s="228"/>
      <c r="W333" s="228"/>
      <c r="X333" s="230"/>
      <c r="Y333" s="46"/>
      <c r="Z333" s="46"/>
      <c r="AA333" s="46"/>
      <c r="AB333" s="46"/>
      <c r="AC333" s="46"/>
      <c r="AD333" s="46"/>
      <c r="AE333" s="46"/>
      <c r="AF333" s="46"/>
      <c r="AG333" s="46"/>
      <c r="AH333" s="46"/>
      <c r="AI333" s="46"/>
      <c r="AJ333" s="46"/>
      <c r="AK333" s="46"/>
      <c r="AL333" s="46"/>
      <c r="AM333" s="46"/>
      <c r="AN333" s="48"/>
    </row>
    <row r="334" spans="1:40" ht="30" x14ac:dyDescent="0.25">
      <c r="A334" s="214" t="s">
        <v>85</v>
      </c>
      <c r="B334" s="215" t="s">
        <v>65</v>
      </c>
      <c r="C334" s="276"/>
      <c r="D334" s="748"/>
      <c r="E334" s="748"/>
      <c r="F334" s="749"/>
      <c r="G334" s="747"/>
      <c r="H334" s="748"/>
      <c r="I334" s="751"/>
      <c r="J334" s="752"/>
      <c r="K334" s="748"/>
      <c r="L334" s="749"/>
      <c r="M334" s="747"/>
      <c r="N334" s="748"/>
      <c r="O334" s="749"/>
      <c r="P334" s="788"/>
      <c r="Q334" s="748"/>
      <c r="R334" s="789"/>
      <c r="S334" s="68"/>
      <c r="T334" s="226"/>
      <c r="U334" s="281"/>
      <c r="V334" s="228"/>
      <c r="W334" s="228"/>
      <c r="X334" s="230"/>
      <c r="Y334" s="46"/>
      <c r="Z334" s="46"/>
      <c r="AA334" s="46"/>
      <c r="AB334" s="46"/>
      <c r="AC334" s="46"/>
      <c r="AD334" s="46"/>
      <c r="AE334" s="46"/>
      <c r="AF334" s="46"/>
      <c r="AG334" s="46"/>
      <c r="AH334" s="46"/>
      <c r="AI334" s="46"/>
      <c r="AJ334" s="46"/>
      <c r="AK334" s="46"/>
      <c r="AL334" s="46"/>
      <c r="AM334" s="46"/>
      <c r="AN334" s="48"/>
    </row>
    <row r="335" spans="1:40" x14ac:dyDescent="0.25">
      <c r="A335" s="214">
        <v>7</v>
      </c>
      <c r="B335" s="215" t="s">
        <v>67</v>
      </c>
      <c r="C335" s="276" t="s">
        <v>181</v>
      </c>
      <c r="D335" s="190">
        <v>0</v>
      </c>
      <c r="E335" s="190">
        <v>0</v>
      </c>
      <c r="F335" s="252">
        <v>0</v>
      </c>
      <c r="G335" s="189">
        <v>0</v>
      </c>
      <c r="H335" s="190">
        <v>0</v>
      </c>
      <c r="I335" s="191">
        <v>0</v>
      </c>
      <c r="J335" s="261">
        <v>0</v>
      </c>
      <c r="K335" s="190">
        <v>0</v>
      </c>
      <c r="L335" s="252">
        <v>0</v>
      </c>
      <c r="M335" s="189">
        <v>800000</v>
      </c>
      <c r="N335" s="190">
        <v>0</v>
      </c>
      <c r="O335" s="252">
        <v>0</v>
      </c>
      <c r="P335" s="291">
        <f>J335+M335+G335+D335</f>
        <v>800000</v>
      </c>
      <c r="Q335" s="194">
        <f t="shared" ref="Q335" si="263">K335+N335+H335+E335</f>
        <v>0</v>
      </c>
      <c r="R335" s="292">
        <f t="shared" ref="R335" si="264">L335+O335+I335+F335</f>
        <v>0</v>
      </c>
      <c r="S335" s="68"/>
      <c r="T335" s="226"/>
      <c r="U335" s="281"/>
      <c r="V335" s="228"/>
      <c r="W335" s="228"/>
      <c r="X335" s="230"/>
      <c r="Y335" s="46"/>
      <c r="Z335" s="46"/>
      <c r="AA335" s="46"/>
      <c r="AB335" s="46"/>
      <c r="AC335" s="46"/>
      <c r="AD335" s="46"/>
      <c r="AE335" s="46"/>
      <c r="AF335" s="46"/>
      <c r="AG335" s="46"/>
      <c r="AH335" s="46"/>
      <c r="AI335" s="46"/>
      <c r="AJ335" s="46"/>
      <c r="AK335" s="46"/>
      <c r="AL335" s="46"/>
      <c r="AM335" s="46"/>
      <c r="AN335" s="48"/>
    </row>
    <row r="336" spans="1:40" x14ac:dyDescent="0.25">
      <c r="A336" s="214">
        <v>8</v>
      </c>
      <c r="B336" s="215" t="s">
        <v>68</v>
      </c>
      <c r="C336" s="276" t="s">
        <v>182</v>
      </c>
      <c r="D336" s="190">
        <v>0</v>
      </c>
      <c r="E336" s="190">
        <v>0</v>
      </c>
      <c r="F336" s="252">
        <v>0</v>
      </c>
      <c r="G336" s="189">
        <v>0</v>
      </c>
      <c r="H336" s="190">
        <v>0</v>
      </c>
      <c r="I336" s="191">
        <v>0</v>
      </c>
      <c r="J336" s="261">
        <v>0</v>
      </c>
      <c r="K336" s="190">
        <v>0</v>
      </c>
      <c r="L336" s="252">
        <v>0</v>
      </c>
      <c r="M336" s="189">
        <v>0</v>
      </c>
      <c r="N336" s="190">
        <v>0</v>
      </c>
      <c r="O336" s="252">
        <v>0</v>
      </c>
      <c r="P336" s="291">
        <f t="shared" ref="P336:P339" si="265">J336+M336+G336+D336</f>
        <v>0</v>
      </c>
      <c r="Q336" s="194">
        <f t="shared" ref="Q336:Q339" si="266">K336+N336+H336+E336</f>
        <v>0</v>
      </c>
      <c r="R336" s="292">
        <f t="shared" ref="R336:R339" si="267">L336+O336+I336+F336</f>
        <v>0</v>
      </c>
      <c r="S336" s="68"/>
      <c r="T336" s="226"/>
      <c r="U336" s="281"/>
      <c r="V336" s="228"/>
      <c r="W336" s="228"/>
      <c r="X336" s="230"/>
      <c r="Y336" s="46"/>
      <c r="Z336" s="46"/>
      <c r="AA336" s="46"/>
      <c r="AB336" s="46"/>
      <c r="AC336" s="46"/>
      <c r="AD336" s="46"/>
      <c r="AE336" s="46"/>
      <c r="AF336" s="46"/>
      <c r="AG336" s="46"/>
      <c r="AH336" s="46"/>
      <c r="AI336" s="46"/>
      <c r="AJ336" s="46"/>
      <c r="AK336" s="46"/>
      <c r="AL336" s="46"/>
      <c r="AM336" s="46"/>
      <c r="AN336" s="48"/>
    </row>
    <row r="337" spans="1:40" x14ac:dyDescent="0.25">
      <c r="A337" s="214">
        <v>9</v>
      </c>
      <c r="B337" s="215" t="s">
        <v>69</v>
      </c>
      <c r="C337" s="276" t="s">
        <v>183</v>
      </c>
      <c r="D337" s="190">
        <v>0</v>
      </c>
      <c r="E337" s="190">
        <v>0</v>
      </c>
      <c r="F337" s="252">
        <v>0</v>
      </c>
      <c r="G337" s="189">
        <v>0</v>
      </c>
      <c r="H337" s="190">
        <v>0</v>
      </c>
      <c r="I337" s="191">
        <v>0</v>
      </c>
      <c r="J337" s="261">
        <v>0</v>
      </c>
      <c r="K337" s="190">
        <v>0</v>
      </c>
      <c r="L337" s="252">
        <v>0</v>
      </c>
      <c r="M337" s="189">
        <v>0</v>
      </c>
      <c r="N337" s="190">
        <v>0</v>
      </c>
      <c r="O337" s="252">
        <v>0</v>
      </c>
      <c r="P337" s="291">
        <f t="shared" si="265"/>
        <v>0</v>
      </c>
      <c r="Q337" s="194">
        <f t="shared" si="266"/>
        <v>0</v>
      </c>
      <c r="R337" s="292">
        <f t="shared" si="267"/>
        <v>0</v>
      </c>
      <c r="S337" s="68"/>
      <c r="T337" s="226"/>
      <c r="U337" s="281"/>
      <c r="V337" s="228"/>
      <c r="W337" s="228"/>
      <c r="X337" s="230"/>
      <c r="Y337" s="46"/>
      <c r="Z337" s="46"/>
      <c r="AA337" s="46"/>
      <c r="AB337" s="46"/>
      <c r="AC337" s="46"/>
      <c r="AD337" s="46"/>
      <c r="AE337" s="46"/>
      <c r="AF337" s="46"/>
      <c r="AG337" s="46"/>
      <c r="AH337" s="46"/>
      <c r="AI337" s="46"/>
      <c r="AJ337" s="46"/>
      <c r="AK337" s="46"/>
      <c r="AL337" s="46"/>
      <c r="AM337" s="46"/>
      <c r="AN337" s="48"/>
    </row>
    <row r="338" spans="1:40" x14ac:dyDescent="0.25">
      <c r="A338" s="214">
        <v>10</v>
      </c>
      <c r="B338" s="215" t="s">
        <v>16</v>
      </c>
      <c r="C338" s="276" t="s">
        <v>180</v>
      </c>
      <c r="D338" s="190">
        <v>0</v>
      </c>
      <c r="E338" s="190">
        <v>0</v>
      </c>
      <c r="F338" s="252">
        <v>0</v>
      </c>
      <c r="G338" s="189">
        <v>0</v>
      </c>
      <c r="H338" s="190">
        <v>0</v>
      </c>
      <c r="I338" s="191">
        <v>0</v>
      </c>
      <c r="J338" s="261">
        <v>0</v>
      </c>
      <c r="K338" s="190">
        <v>0</v>
      </c>
      <c r="L338" s="252">
        <v>0</v>
      </c>
      <c r="M338" s="189">
        <v>0</v>
      </c>
      <c r="N338" s="190">
        <v>0</v>
      </c>
      <c r="O338" s="252">
        <v>0</v>
      </c>
      <c r="P338" s="291">
        <f t="shared" si="265"/>
        <v>0</v>
      </c>
      <c r="Q338" s="194">
        <f t="shared" si="266"/>
        <v>0</v>
      </c>
      <c r="R338" s="292">
        <f t="shared" si="267"/>
        <v>0</v>
      </c>
      <c r="S338" s="68"/>
      <c r="T338" s="226"/>
      <c r="U338" s="281"/>
      <c r="V338" s="228"/>
      <c r="W338" s="228"/>
      <c r="X338" s="230"/>
      <c r="Y338" s="46"/>
      <c r="Z338" s="46"/>
      <c r="AA338" s="46"/>
      <c r="AB338" s="46"/>
      <c r="AC338" s="46"/>
      <c r="AD338" s="46"/>
      <c r="AE338" s="46"/>
      <c r="AF338" s="46"/>
      <c r="AG338" s="46"/>
      <c r="AH338" s="46"/>
      <c r="AI338" s="46"/>
      <c r="AJ338" s="46"/>
      <c r="AK338" s="46"/>
      <c r="AL338" s="46"/>
      <c r="AM338" s="46"/>
      <c r="AN338" s="48"/>
    </row>
    <row r="339" spans="1:40" ht="29.25" x14ac:dyDescent="0.25">
      <c r="A339" s="218"/>
      <c r="B339" s="219" t="s">
        <v>70</v>
      </c>
      <c r="C339" s="278"/>
      <c r="D339" s="197">
        <f t="shared" ref="D339:F339" si="268">SUM(D335,D336,D337,D338)</f>
        <v>0</v>
      </c>
      <c r="E339" s="197">
        <f t="shared" si="268"/>
        <v>0</v>
      </c>
      <c r="F339" s="200">
        <f t="shared" si="268"/>
        <v>0</v>
      </c>
      <c r="G339" s="196">
        <f t="shared" ref="G339:I339" si="269">SUM(G335,G336,G337,G338)</f>
        <v>0</v>
      </c>
      <c r="H339" s="197">
        <f t="shared" si="269"/>
        <v>0</v>
      </c>
      <c r="I339" s="198">
        <f t="shared" si="269"/>
        <v>0</v>
      </c>
      <c r="J339" s="199">
        <f t="shared" ref="J339:L339" si="270">SUM(J335,J336,J337,J338)</f>
        <v>0</v>
      </c>
      <c r="K339" s="197">
        <f t="shared" si="270"/>
        <v>0</v>
      </c>
      <c r="L339" s="200">
        <f t="shared" si="270"/>
        <v>0</v>
      </c>
      <c r="M339" s="196">
        <f t="shared" ref="M339:O339" si="271">SUM(M335,M336,M337,M338)</f>
        <v>800000</v>
      </c>
      <c r="N339" s="197">
        <f t="shared" si="271"/>
        <v>0</v>
      </c>
      <c r="O339" s="200">
        <f t="shared" si="271"/>
        <v>0</v>
      </c>
      <c r="P339" s="291">
        <f t="shared" si="265"/>
        <v>800000</v>
      </c>
      <c r="Q339" s="194">
        <f t="shared" si="266"/>
        <v>0</v>
      </c>
      <c r="R339" s="292">
        <f t="shared" si="267"/>
        <v>0</v>
      </c>
      <c r="S339" s="68"/>
      <c r="T339" s="226"/>
      <c r="U339" s="281"/>
      <c r="V339" s="228"/>
      <c r="W339" s="228"/>
      <c r="X339" s="230"/>
      <c r="Y339" s="46"/>
      <c r="Z339" s="46"/>
      <c r="AA339" s="46"/>
      <c r="AB339" s="46"/>
      <c r="AC339" s="46"/>
      <c r="AD339" s="46"/>
      <c r="AE339" s="46"/>
      <c r="AF339" s="46"/>
      <c r="AG339" s="46"/>
      <c r="AH339" s="46"/>
      <c r="AI339" s="46"/>
      <c r="AJ339" s="46"/>
      <c r="AK339" s="46"/>
      <c r="AL339" s="46"/>
      <c r="AM339" s="46"/>
      <c r="AN339" s="48"/>
    </row>
    <row r="340" spans="1:40" ht="30" x14ac:dyDescent="0.25">
      <c r="A340" s="214" t="s">
        <v>86</v>
      </c>
      <c r="B340" s="215" t="s">
        <v>91</v>
      </c>
      <c r="C340" s="280"/>
      <c r="D340" s="748"/>
      <c r="E340" s="748"/>
      <c r="F340" s="749"/>
      <c r="G340" s="747"/>
      <c r="H340" s="748"/>
      <c r="I340" s="751"/>
      <c r="J340" s="752"/>
      <c r="K340" s="748"/>
      <c r="L340" s="749"/>
      <c r="M340" s="747"/>
      <c r="N340" s="748"/>
      <c r="O340" s="749"/>
      <c r="P340" s="788"/>
      <c r="Q340" s="748"/>
      <c r="R340" s="789"/>
      <c r="S340" s="68"/>
      <c r="T340" s="226"/>
      <c r="U340" s="281"/>
      <c r="V340" s="228"/>
      <c r="W340" s="228"/>
      <c r="X340" s="230"/>
      <c r="Y340" s="46"/>
      <c r="Z340" s="46"/>
      <c r="AA340" s="46"/>
      <c r="AB340" s="46"/>
      <c r="AC340" s="46"/>
      <c r="AD340" s="46"/>
      <c r="AE340" s="46"/>
      <c r="AF340" s="46"/>
      <c r="AG340" s="46"/>
      <c r="AH340" s="46"/>
      <c r="AI340" s="46"/>
      <c r="AJ340" s="46"/>
      <c r="AK340" s="46"/>
      <c r="AL340" s="46"/>
      <c r="AM340" s="46"/>
      <c r="AN340" s="48"/>
    </row>
    <row r="341" spans="1:40" ht="30" x14ac:dyDescent="0.25">
      <c r="A341" s="214">
        <v>11</v>
      </c>
      <c r="B341" s="215" t="s">
        <v>193</v>
      </c>
      <c r="C341" s="276" t="s">
        <v>170</v>
      </c>
      <c r="D341" s="190">
        <v>0</v>
      </c>
      <c r="E341" s="190">
        <v>0</v>
      </c>
      <c r="F341" s="252">
        <v>0</v>
      </c>
      <c r="G341" s="189">
        <v>0</v>
      </c>
      <c r="H341" s="190">
        <v>0</v>
      </c>
      <c r="I341" s="191">
        <v>0</v>
      </c>
      <c r="J341" s="261">
        <v>0</v>
      </c>
      <c r="K341" s="190">
        <v>0</v>
      </c>
      <c r="L341" s="252">
        <v>0</v>
      </c>
      <c r="M341" s="189">
        <v>0</v>
      </c>
      <c r="N341" s="190">
        <v>0</v>
      </c>
      <c r="O341" s="252">
        <v>0</v>
      </c>
      <c r="P341" s="291">
        <f t="shared" ref="P341" si="272">J341+M341+G341+D341</f>
        <v>0</v>
      </c>
      <c r="Q341" s="194">
        <f t="shared" ref="Q341" si="273">K341+N341+H341+E341</f>
        <v>0</v>
      </c>
      <c r="R341" s="292">
        <f t="shared" ref="R341" si="274">L341+O341+I341+F341</f>
        <v>0</v>
      </c>
      <c r="S341" s="68"/>
      <c r="T341" s="226"/>
      <c r="U341" s="281"/>
      <c r="V341" s="228"/>
      <c r="W341" s="228"/>
      <c r="X341" s="230"/>
      <c r="Y341" s="46"/>
      <c r="Z341" s="46"/>
      <c r="AA341" s="46"/>
      <c r="AB341" s="46"/>
      <c r="AC341" s="46"/>
      <c r="AD341" s="46"/>
      <c r="AE341" s="46"/>
      <c r="AF341" s="46"/>
      <c r="AG341" s="46"/>
      <c r="AH341" s="46"/>
      <c r="AI341" s="46"/>
      <c r="AJ341" s="46"/>
      <c r="AK341" s="46"/>
      <c r="AL341" s="46"/>
      <c r="AM341" s="46"/>
      <c r="AN341" s="48"/>
    </row>
    <row r="342" spans="1:40" x14ac:dyDescent="0.25">
      <c r="A342" s="214">
        <v>12</v>
      </c>
      <c r="B342" s="215" t="s">
        <v>79</v>
      </c>
      <c r="C342" s="276" t="s">
        <v>171</v>
      </c>
      <c r="D342" s="190">
        <v>0</v>
      </c>
      <c r="E342" s="190">
        <v>0</v>
      </c>
      <c r="F342" s="252">
        <v>0</v>
      </c>
      <c r="G342" s="189">
        <v>0</v>
      </c>
      <c r="H342" s="190">
        <v>0</v>
      </c>
      <c r="I342" s="191">
        <v>0</v>
      </c>
      <c r="J342" s="261">
        <v>0</v>
      </c>
      <c r="K342" s="190">
        <v>0</v>
      </c>
      <c r="L342" s="252">
        <v>0</v>
      </c>
      <c r="M342" s="189">
        <v>0</v>
      </c>
      <c r="N342" s="190">
        <v>0</v>
      </c>
      <c r="O342" s="252">
        <v>0</v>
      </c>
      <c r="P342" s="291">
        <f t="shared" ref="P342:P344" si="275">J342+M342+G342+D342</f>
        <v>0</v>
      </c>
      <c r="Q342" s="194">
        <f t="shared" ref="Q342:Q344" si="276">K342+N342+H342+E342</f>
        <v>0</v>
      </c>
      <c r="R342" s="292">
        <f t="shared" ref="R342:R344" si="277">L342+O342+I342+F342</f>
        <v>0</v>
      </c>
      <c r="S342" s="68"/>
      <c r="T342" s="226"/>
      <c r="U342" s="281"/>
      <c r="V342" s="228"/>
      <c r="W342" s="228"/>
      <c r="X342" s="230"/>
      <c r="Y342" s="46"/>
      <c r="Z342" s="46"/>
      <c r="AA342" s="46"/>
      <c r="AB342" s="46"/>
      <c r="AC342" s="46"/>
      <c r="AD342" s="46"/>
      <c r="AE342" s="46"/>
      <c r="AF342" s="46"/>
      <c r="AG342" s="46"/>
      <c r="AH342" s="46"/>
      <c r="AI342" s="46"/>
      <c r="AJ342" s="46"/>
      <c r="AK342" s="46"/>
      <c r="AL342" s="46"/>
      <c r="AM342" s="46"/>
      <c r="AN342" s="48"/>
    </row>
    <row r="343" spans="1:40" ht="30" x14ac:dyDescent="0.25">
      <c r="A343" s="214">
        <v>13</v>
      </c>
      <c r="B343" s="215" t="s">
        <v>186</v>
      </c>
      <c r="C343" s="277" t="s">
        <v>173</v>
      </c>
      <c r="D343" s="190">
        <v>0</v>
      </c>
      <c r="E343" s="190">
        <v>0</v>
      </c>
      <c r="F343" s="252">
        <v>0</v>
      </c>
      <c r="G343" s="189">
        <v>0</v>
      </c>
      <c r="H343" s="190">
        <v>0</v>
      </c>
      <c r="I343" s="191">
        <v>0</v>
      </c>
      <c r="J343" s="261">
        <v>0</v>
      </c>
      <c r="K343" s="190">
        <v>0</v>
      </c>
      <c r="L343" s="252">
        <v>0</v>
      </c>
      <c r="M343" s="189">
        <v>0</v>
      </c>
      <c r="N343" s="190">
        <v>0</v>
      </c>
      <c r="O343" s="252">
        <v>0</v>
      </c>
      <c r="P343" s="291">
        <f t="shared" si="275"/>
        <v>0</v>
      </c>
      <c r="Q343" s="194">
        <f t="shared" si="276"/>
        <v>0</v>
      </c>
      <c r="R343" s="292">
        <f t="shared" si="277"/>
        <v>0</v>
      </c>
      <c r="S343" s="68"/>
      <c r="T343" s="226"/>
      <c r="U343" s="281"/>
      <c r="V343" s="228"/>
      <c r="W343" s="228"/>
      <c r="X343" s="230"/>
      <c r="Y343" s="46"/>
      <c r="Z343" s="46"/>
      <c r="AA343" s="46"/>
      <c r="AB343" s="46"/>
      <c r="AC343" s="46"/>
      <c r="AD343" s="46"/>
      <c r="AE343" s="46"/>
      <c r="AF343" s="46"/>
      <c r="AG343" s="46"/>
      <c r="AH343" s="46"/>
      <c r="AI343" s="46"/>
      <c r="AJ343" s="46"/>
      <c r="AK343" s="46"/>
      <c r="AL343" s="46"/>
      <c r="AM343" s="46"/>
      <c r="AN343" s="48"/>
    </row>
    <row r="344" spans="1:40" ht="29.25" x14ac:dyDescent="0.25">
      <c r="A344" s="218"/>
      <c r="B344" s="219" t="s">
        <v>108</v>
      </c>
      <c r="C344" s="279"/>
      <c r="D344" s="197">
        <f>SUM(D341,D342,D343)</f>
        <v>0</v>
      </c>
      <c r="E344" s="197">
        <f>SUM(E341,E342,E343)</f>
        <v>0</v>
      </c>
      <c r="F344" s="200">
        <f t="shared" ref="F344" si="278">SUM(F341,F342,F343)</f>
        <v>0</v>
      </c>
      <c r="G344" s="196">
        <f>SUM(G341,G342,G343)</f>
        <v>0</v>
      </c>
      <c r="H344" s="197">
        <f>SUM(H341,H342,H343)</f>
        <v>0</v>
      </c>
      <c r="I344" s="198">
        <f t="shared" ref="I344" si="279">SUM(I341,I342,I343)</f>
        <v>0</v>
      </c>
      <c r="J344" s="199">
        <f>SUM(J341,J342,J343)</f>
        <v>0</v>
      </c>
      <c r="K344" s="197">
        <f>SUM(K341,K342,K343)</f>
        <v>0</v>
      </c>
      <c r="L344" s="200">
        <f t="shared" ref="L344" si="280">SUM(L341,L342,L343)</f>
        <v>0</v>
      </c>
      <c r="M344" s="196">
        <f>SUM(M341,M342,M343)</f>
        <v>0</v>
      </c>
      <c r="N344" s="197">
        <f>SUM(N341,N342,N343)</f>
        <v>0</v>
      </c>
      <c r="O344" s="200">
        <f t="shared" ref="O344" si="281">SUM(O341,O342,O343)</f>
        <v>0</v>
      </c>
      <c r="P344" s="291">
        <f t="shared" si="275"/>
        <v>0</v>
      </c>
      <c r="Q344" s="194">
        <f t="shared" si="276"/>
        <v>0</v>
      </c>
      <c r="R344" s="292">
        <f t="shared" si="277"/>
        <v>0</v>
      </c>
      <c r="S344" s="68"/>
      <c r="T344" s="226"/>
      <c r="U344" s="281"/>
      <c r="V344" s="228"/>
      <c r="W344" s="228"/>
      <c r="X344" s="230"/>
      <c r="Y344" s="46"/>
      <c r="Z344" s="46"/>
      <c r="AA344" s="46"/>
      <c r="AB344" s="46"/>
      <c r="AC344" s="46"/>
      <c r="AD344" s="46"/>
      <c r="AE344" s="46"/>
      <c r="AF344" s="46"/>
      <c r="AG344" s="46"/>
      <c r="AH344" s="46"/>
      <c r="AI344" s="46"/>
      <c r="AJ344" s="46"/>
      <c r="AK344" s="46"/>
      <c r="AL344" s="46"/>
      <c r="AM344" s="46"/>
      <c r="AN344" s="48"/>
    </row>
    <row r="345" spans="1:40" ht="30" thickBot="1" x14ac:dyDescent="0.3">
      <c r="A345" s="218"/>
      <c r="B345" s="219" t="s">
        <v>117</v>
      </c>
      <c r="C345" s="279"/>
      <c r="D345" s="197">
        <f>SUM(D344,D339,D333)</f>
        <v>157500</v>
      </c>
      <c r="E345" s="197">
        <f t="shared" ref="E345:F345" si="282">SUM(E344,E339,E333)</f>
        <v>0</v>
      </c>
      <c r="F345" s="200">
        <f t="shared" si="282"/>
        <v>0</v>
      </c>
      <c r="G345" s="196">
        <f>SUM(G344,G339,G333)</f>
        <v>5613953.5</v>
      </c>
      <c r="H345" s="197">
        <f t="shared" ref="H345:I345" si="283">SUM(H344,H339,H333)</f>
        <v>0</v>
      </c>
      <c r="I345" s="198">
        <f t="shared" si="283"/>
        <v>0</v>
      </c>
      <c r="J345" s="199">
        <f>SUM(J344,J339,J333)</f>
        <v>15800489.039999999</v>
      </c>
      <c r="K345" s="197">
        <f t="shared" ref="K345:L345" si="284">SUM(K344,K339,K333)</f>
        <v>0</v>
      </c>
      <c r="L345" s="200">
        <f t="shared" si="284"/>
        <v>0</v>
      </c>
      <c r="M345" s="196">
        <f>SUM(M344,M339,M333)</f>
        <v>800000</v>
      </c>
      <c r="N345" s="197">
        <f t="shared" ref="N345:O345" si="285">SUM(N344,N339,N333)</f>
        <v>631000</v>
      </c>
      <c r="O345" s="200">
        <f t="shared" si="285"/>
        <v>0</v>
      </c>
      <c r="P345" s="295">
        <f>P333+P339+P344</f>
        <v>22371942.539999999</v>
      </c>
      <c r="Q345" s="296">
        <f t="shared" ref="Q345" si="286">Q333+Q339+Q344</f>
        <v>631000</v>
      </c>
      <c r="R345" s="297">
        <f t="shared" ref="R345" si="287">R333+R339+R344</f>
        <v>0</v>
      </c>
      <c r="S345" s="68"/>
      <c r="T345" s="226"/>
      <c r="U345" s="281"/>
      <c r="V345" s="228"/>
      <c r="W345" s="228"/>
      <c r="X345" s="230"/>
      <c r="Y345" s="46"/>
      <c r="Z345" s="46"/>
      <c r="AA345" s="46"/>
      <c r="AB345" s="46"/>
      <c r="AC345" s="46"/>
      <c r="AD345" s="46"/>
      <c r="AE345" s="46"/>
      <c r="AF345" s="46"/>
      <c r="AG345" s="46"/>
      <c r="AH345" s="46"/>
      <c r="AI345" s="46"/>
      <c r="AJ345" s="46"/>
      <c r="AK345" s="46"/>
      <c r="AL345" s="46"/>
      <c r="AM345" s="46"/>
      <c r="AN345" s="48"/>
    </row>
    <row r="346" spans="1:40" ht="16.5" thickTop="1" thickBot="1" x14ac:dyDescent="0.3"/>
    <row r="347" spans="1:40" ht="26.25" customHeight="1" thickBot="1" x14ac:dyDescent="0.3">
      <c r="D347" s="936" t="s">
        <v>317</v>
      </c>
      <c r="E347" s="937"/>
      <c r="F347" s="937"/>
      <c r="G347" s="937"/>
      <c r="H347" s="937"/>
      <c r="I347" s="937"/>
      <c r="J347" s="937"/>
      <c r="K347" s="937"/>
      <c r="L347" s="937"/>
      <c r="M347" s="937"/>
      <c r="N347" s="937"/>
      <c r="O347" s="938"/>
      <c r="P347" s="351"/>
      <c r="Q347" s="351"/>
      <c r="R347" s="351"/>
      <c r="S347" s="351"/>
      <c r="T347" s="351"/>
      <c r="U347" s="351"/>
      <c r="V347" s="351"/>
      <c r="W347" s="351"/>
      <c r="X347" s="351"/>
      <c r="Y347" s="351"/>
      <c r="Z347" s="351"/>
      <c r="AA347" s="351"/>
      <c r="AB347" s="351"/>
      <c r="AC347" s="351"/>
      <c r="AD347" s="351"/>
      <c r="AE347" s="351"/>
    </row>
    <row r="348" spans="1:40" ht="84" customHeight="1" x14ac:dyDescent="0.25">
      <c r="C348" s="274"/>
      <c r="D348" s="799" t="s">
        <v>87</v>
      </c>
      <c r="E348" s="799"/>
      <c r="F348" s="799"/>
      <c r="G348" s="800"/>
      <c r="H348" s="801" t="s">
        <v>88</v>
      </c>
      <c r="I348" s="799"/>
      <c r="J348" s="799"/>
      <c r="K348" s="802"/>
      <c r="L348" s="798" t="s">
        <v>89</v>
      </c>
      <c r="M348" s="799"/>
      <c r="N348" s="799"/>
      <c r="O348" s="799"/>
      <c r="P348" s="47"/>
      <c r="Q348" s="47"/>
      <c r="R348" s="47"/>
      <c r="S348" s="47"/>
      <c r="T348" s="47"/>
      <c r="U348" s="47"/>
      <c r="V348" s="47"/>
    </row>
    <row r="349" spans="1:40" ht="84" customHeight="1" x14ac:dyDescent="0.25">
      <c r="A349" s="211" t="s">
        <v>42</v>
      </c>
      <c r="B349" s="212" t="s">
        <v>126</v>
      </c>
      <c r="C349" s="282"/>
      <c r="D349" s="325" t="s">
        <v>161</v>
      </c>
      <c r="E349" s="325" t="s">
        <v>162</v>
      </c>
      <c r="F349" s="325" t="s">
        <v>163</v>
      </c>
      <c r="G349" s="348" t="s">
        <v>33</v>
      </c>
      <c r="H349" s="324" t="s">
        <v>161</v>
      </c>
      <c r="I349" s="325" t="s">
        <v>162</v>
      </c>
      <c r="J349" s="325" t="s">
        <v>163</v>
      </c>
      <c r="K349" s="349" t="s">
        <v>33</v>
      </c>
      <c r="L349" s="327" t="s">
        <v>161</v>
      </c>
      <c r="M349" s="325" t="s">
        <v>162</v>
      </c>
      <c r="N349" s="325" t="s">
        <v>163</v>
      </c>
      <c r="O349" s="352" t="s">
        <v>33</v>
      </c>
      <c r="P349" s="47"/>
      <c r="Q349" s="47"/>
      <c r="R349" s="47"/>
      <c r="S349" s="47"/>
      <c r="T349" s="47"/>
      <c r="U349" s="47"/>
      <c r="V349" s="47"/>
      <c r="AF349" s="140"/>
    </row>
    <row r="350" spans="1:40" ht="30" x14ac:dyDescent="0.25">
      <c r="A350" s="214" t="s">
        <v>56</v>
      </c>
      <c r="B350" s="215" t="s">
        <v>58</v>
      </c>
      <c r="C350" s="280"/>
      <c r="D350" s="748"/>
      <c r="E350" s="748"/>
      <c r="F350" s="748"/>
      <c r="G350" s="308"/>
      <c r="H350" s="747"/>
      <c r="I350" s="748"/>
      <c r="J350" s="748"/>
      <c r="K350" s="309"/>
      <c r="L350" s="752"/>
      <c r="M350" s="748"/>
      <c r="N350" s="748"/>
      <c r="O350" s="353"/>
      <c r="P350" s="47"/>
      <c r="Q350" s="47"/>
      <c r="R350" s="47"/>
      <c r="S350" s="47"/>
      <c r="T350" s="47"/>
      <c r="U350" s="47"/>
      <c r="V350" s="47"/>
    </row>
    <row r="351" spans="1:40" x14ac:dyDescent="0.25">
      <c r="A351" s="214">
        <v>1</v>
      </c>
      <c r="B351" s="215" t="s">
        <v>2</v>
      </c>
      <c r="C351" s="276" t="s">
        <v>174</v>
      </c>
      <c r="D351" s="190">
        <f t="shared" ref="D351:F356" si="288">M130</f>
        <v>558769776</v>
      </c>
      <c r="E351" s="190">
        <f t="shared" si="288"/>
        <v>1636200</v>
      </c>
      <c r="F351" s="190">
        <f t="shared" si="288"/>
        <v>0</v>
      </c>
      <c r="G351" s="308">
        <f>SUM(D351:F351)</f>
        <v>560405976</v>
      </c>
      <c r="H351" s="189">
        <f t="shared" ref="H351:J356" si="289">J303</f>
        <v>0</v>
      </c>
      <c r="I351" s="190">
        <f t="shared" si="289"/>
        <v>0</v>
      </c>
      <c r="J351" s="190">
        <f t="shared" si="289"/>
        <v>77256187.833333328</v>
      </c>
      <c r="K351" s="309">
        <f>SUM(H351:J351)</f>
        <v>77256187.833333328</v>
      </c>
      <c r="L351" s="261">
        <f t="shared" ref="L351:N356" si="290">M278</f>
        <v>114429150</v>
      </c>
      <c r="M351" s="190">
        <f t="shared" si="290"/>
        <v>0</v>
      </c>
      <c r="N351" s="190">
        <f t="shared" si="290"/>
        <v>0</v>
      </c>
      <c r="O351" s="353">
        <f>SUM(L351:N351)</f>
        <v>114429150</v>
      </c>
      <c r="P351" s="47"/>
      <c r="Q351" s="47"/>
      <c r="R351" s="47"/>
      <c r="S351" s="47"/>
      <c r="T351" s="47"/>
      <c r="U351" s="47"/>
      <c r="V351" s="47"/>
    </row>
    <row r="352" spans="1:40" ht="15" customHeight="1" x14ac:dyDescent="0.25">
      <c r="A352" s="214">
        <v>2</v>
      </c>
      <c r="B352" s="215" t="s">
        <v>60</v>
      </c>
      <c r="C352" s="276" t="s">
        <v>175</v>
      </c>
      <c r="D352" s="190">
        <f t="shared" si="288"/>
        <v>70456036.21980001</v>
      </c>
      <c r="E352" s="190">
        <f t="shared" si="288"/>
        <v>359964</v>
      </c>
      <c r="F352" s="190">
        <f t="shared" si="288"/>
        <v>0</v>
      </c>
      <c r="G352" s="308">
        <f t="shared" ref="G352:G369" si="291">SUM(D352:F352)</f>
        <v>70816000.21980001</v>
      </c>
      <c r="H352" s="189">
        <f t="shared" si="289"/>
        <v>0</v>
      </c>
      <c r="I352" s="190">
        <f t="shared" si="289"/>
        <v>0</v>
      </c>
      <c r="J352" s="190">
        <f t="shared" si="289"/>
        <v>17756993.715366665</v>
      </c>
      <c r="K352" s="309">
        <f t="shared" ref="K352:K369" si="292">SUM(H352:J352)</f>
        <v>17756993.715366665</v>
      </c>
      <c r="L352" s="261">
        <f t="shared" si="290"/>
        <v>25186464.760000002</v>
      </c>
      <c r="M352" s="190">
        <f t="shared" si="290"/>
        <v>0</v>
      </c>
      <c r="N352" s="190">
        <f t="shared" si="290"/>
        <v>0</v>
      </c>
      <c r="O352" s="353">
        <f t="shared" ref="O352:O369" si="293">SUM(L352:N352)</f>
        <v>25186464.760000002</v>
      </c>
      <c r="P352" s="47"/>
      <c r="Q352" s="47"/>
      <c r="R352" s="47"/>
      <c r="S352" s="47"/>
      <c r="T352" s="47"/>
      <c r="U352" s="47"/>
      <c r="V352" s="47"/>
    </row>
    <row r="353" spans="1:22" x14ac:dyDescent="0.25">
      <c r="A353" s="214">
        <v>3</v>
      </c>
      <c r="B353" s="215" t="s">
        <v>3</v>
      </c>
      <c r="C353" s="276" t="s">
        <v>177</v>
      </c>
      <c r="D353" s="190">
        <f t="shared" si="288"/>
        <v>144386154.86464</v>
      </c>
      <c r="E353" s="190">
        <f t="shared" si="288"/>
        <v>152068671.21000001</v>
      </c>
      <c r="F353" s="190">
        <f t="shared" si="288"/>
        <v>0</v>
      </c>
      <c r="G353" s="308">
        <f t="shared" si="291"/>
        <v>296454826.07464004</v>
      </c>
      <c r="H353" s="189">
        <f t="shared" si="289"/>
        <v>0</v>
      </c>
      <c r="I353" s="190">
        <f t="shared" si="289"/>
        <v>0</v>
      </c>
      <c r="J353" s="190">
        <f t="shared" si="289"/>
        <v>16724814.119999999</v>
      </c>
      <c r="K353" s="309">
        <f t="shared" si="292"/>
        <v>16724814.119999999</v>
      </c>
      <c r="L353" s="261">
        <f t="shared" si="290"/>
        <v>6324150</v>
      </c>
      <c r="M353" s="190">
        <f t="shared" si="290"/>
        <v>0</v>
      </c>
      <c r="N353" s="190">
        <f t="shared" si="290"/>
        <v>0</v>
      </c>
      <c r="O353" s="353">
        <f t="shared" si="293"/>
        <v>6324150</v>
      </c>
      <c r="P353" s="47"/>
      <c r="Q353" s="47"/>
      <c r="R353" s="47"/>
      <c r="S353" s="47"/>
      <c r="T353" s="47"/>
      <c r="U353" s="47"/>
      <c r="V353" s="47"/>
    </row>
    <row r="354" spans="1:22" x14ac:dyDescent="0.25">
      <c r="A354" s="214">
        <v>4</v>
      </c>
      <c r="B354" s="215" t="s">
        <v>54</v>
      </c>
      <c r="C354" s="276" t="s">
        <v>178</v>
      </c>
      <c r="D354" s="190">
        <f t="shared" si="288"/>
        <v>0</v>
      </c>
      <c r="E354" s="190">
        <f t="shared" si="288"/>
        <v>28090766</v>
      </c>
      <c r="F354" s="190">
        <f t="shared" si="288"/>
        <v>0</v>
      </c>
      <c r="G354" s="308">
        <f t="shared" si="291"/>
        <v>28090766</v>
      </c>
      <c r="H354" s="189">
        <f t="shared" si="289"/>
        <v>0</v>
      </c>
      <c r="I354" s="190">
        <f t="shared" si="289"/>
        <v>0</v>
      </c>
      <c r="J354" s="190">
        <f t="shared" si="289"/>
        <v>0</v>
      </c>
      <c r="K354" s="309">
        <f t="shared" si="292"/>
        <v>0</v>
      </c>
      <c r="L354" s="261">
        <f t="shared" si="290"/>
        <v>0</v>
      </c>
      <c r="M354" s="190">
        <f t="shared" si="290"/>
        <v>0</v>
      </c>
      <c r="N354" s="190">
        <f t="shared" si="290"/>
        <v>0</v>
      </c>
      <c r="O354" s="353">
        <f t="shared" si="293"/>
        <v>0</v>
      </c>
      <c r="P354" s="47"/>
      <c r="Q354" s="47"/>
      <c r="R354" s="47"/>
      <c r="S354" s="47"/>
      <c r="T354" s="47"/>
      <c r="U354" s="47"/>
      <c r="V354" s="47"/>
    </row>
    <row r="355" spans="1:22" x14ac:dyDescent="0.25">
      <c r="A355" s="214">
        <v>5</v>
      </c>
      <c r="B355" s="215" t="s">
        <v>61</v>
      </c>
      <c r="C355" s="276" t="s">
        <v>179</v>
      </c>
      <c r="D355" s="190">
        <f t="shared" si="288"/>
        <v>161913689</v>
      </c>
      <c r="E355" s="190">
        <f t="shared" si="288"/>
        <v>3240000</v>
      </c>
      <c r="F355" s="190">
        <f t="shared" si="288"/>
        <v>0</v>
      </c>
      <c r="G355" s="308">
        <f t="shared" si="291"/>
        <v>165153689</v>
      </c>
      <c r="H355" s="189">
        <f t="shared" si="289"/>
        <v>0</v>
      </c>
      <c r="I355" s="190">
        <f t="shared" si="289"/>
        <v>0</v>
      </c>
      <c r="J355" s="190">
        <f t="shared" si="289"/>
        <v>0</v>
      </c>
      <c r="K355" s="309">
        <f t="shared" si="292"/>
        <v>0</v>
      </c>
      <c r="L355" s="261">
        <f t="shared" si="290"/>
        <v>0</v>
      </c>
      <c r="M355" s="190">
        <f t="shared" si="290"/>
        <v>0</v>
      </c>
      <c r="N355" s="190">
        <f t="shared" si="290"/>
        <v>0</v>
      </c>
      <c r="O355" s="353">
        <f t="shared" si="293"/>
        <v>0</v>
      </c>
      <c r="P355" s="47"/>
      <c r="Q355" s="47"/>
      <c r="R355" s="47"/>
      <c r="S355" s="47"/>
      <c r="T355" s="47"/>
      <c r="U355" s="47"/>
      <c r="V355" s="47"/>
    </row>
    <row r="356" spans="1:22" x14ac:dyDescent="0.25">
      <c r="A356" s="214">
        <v>6</v>
      </c>
      <c r="B356" s="215" t="s">
        <v>112</v>
      </c>
      <c r="C356" s="277" t="s">
        <v>180</v>
      </c>
      <c r="D356" s="190">
        <f t="shared" si="288"/>
        <v>13464000</v>
      </c>
      <c r="E356" s="190">
        <f t="shared" si="288"/>
        <v>0</v>
      </c>
      <c r="F356" s="190">
        <f t="shared" si="288"/>
        <v>0</v>
      </c>
      <c r="G356" s="308">
        <f t="shared" si="291"/>
        <v>13464000</v>
      </c>
      <c r="H356" s="189">
        <f t="shared" si="289"/>
        <v>0</v>
      </c>
      <c r="I356" s="190">
        <f t="shared" si="289"/>
        <v>0</v>
      </c>
      <c r="J356" s="190">
        <f t="shared" si="289"/>
        <v>0</v>
      </c>
      <c r="K356" s="309">
        <f t="shared" si="292"/>
        <v>0</v>
      </c>
      <c r="L356" s="261">
        <f t="shared" si="290"/>
        <v>0</v>
      </c>
      <c r="M356" s="190">
        <f t="shared" si="290"/>
        <v>0</v>
      </c>
      <c r="N356" s="190">
        <f t="shared" si="290"/>
        <v>0</v>
      </c>
      <c r="O356" s="353">
        <f t="shared" si="293"/>
        <v>0</v>
      </c>
      <c r="P356" s="47"/>
      <c r="Q356" s="47"/>
      <c r="R356" s="47"/>
      <c r="S356" s="47"/>
      <c r="T356" s="47"/>
      <c r="U356" s="47"/>
      <c r="V356" s="47"/>
    </row>
    <row r="357" spans="1:22" x14ac:dyDescent="0.25">
      <c r="A357" s="218"/>
      <c r="B357" s="219" t="s">
        <v>62</v>
      </c>
      <c r="C357" s="278"/>
      <c r="D357" s="197">
        <f>SUM(D351:D355)</f>
        <v>935525656.08443999</v>
      </c>
      <c r="E357" s="197">
        <f t="shared" ref="E357" si="294">SUM(E351:E355)</f>
        <v>185395601.21000001</v>
      </c>
      <c r="F357" s="190"/>
      <c r="G357" s="308">
        <f t="shared" si="291"/>
        <v>1120921257.29444</v>
      </c>
      <c r="H357" s="196">
        <f>SUM(H351:H355)</f>
        <v>0</v>
      </c>
      <c r="I357" s="197">
        <f t="shared" ref="I357:J357" si="295">SUM(I351:I355)</f>
        <v>0</v>
      </c>
      <c r="J357" s="197">
        <f t="shared" si="295"/>
        <v>111737995.66869999</v>
      </c>
      <c r="K357" s="309">
        <f t="shared" si="292"/>
        <v>111737995.66869999</v>
      </c>
      <c r="L357" s="199">
        <f>SUM(L351:L355)</f>
        <v>145939764.75999999</v>
      </c>
      <c r="M357" s="197">
        <f t="shared" ref="M357" si="296">SUM(M351:M355)</f>
        <v>0</v>
      </c>
      <c r="N357" s="190"/>
      <c r="O357" s="353">
        <f t="shared" si="293"/>
        <v>145939764.75999999</v>
      </c>
      <c r="P357" s="47"/>
      <c r="Q357" s="47"/>
      <c r="R357" s="47"/>
      <c r="S357" s="47"/>
      <c r="T357" s="47"/>
      <c r="U357" s="47"/>
      <c r="V357" s="47"/>
    </row>
    <row r="358" spans="1:22" ht="30" x14ac:dyDescent="0.25">
      <c r="A358" s="214" t="s">
        <v>85</v>
      </c>
      <c r="B358" s="215" t="s">
        <v>65</v>
      </c>
      <c r="C358" s="276"/>
      <c r="D358" s="190"/>
      <c r="E358" s="190"/>
      <c r="F358" s="190"/>
      <c r="G358" s="308">
        <f t="shared" si="291"/>
        <v>0</v>
      </c>
      <c r="H358" s="189"/>
      <c r="I358" s="190"/>
      <c r="J358" s="190"/>
      <c r="K358" s="309">
        <f t="shared" si="292"/>
        <v>0</v>
      </c>
      <c r="L358" s="261"/>
      <c r="M358" s="190"/>
      <c r="N358" s="190"/>
      <c r="O358" s="353">
        <f t="shared" si="293"/>
        <v>0</v>
      </c>
      <c r="P358" s="47"/>
      <c r="Q358" s="47"/>
      <c r="R358" s="47"/>
      <c r="S358" s="47"/>
      <c r="T358" s="47"/>
      <c r="U358" s="47"/>
      <c r="V358" s="47"/>
    </row>
    <row r="359" spans="1:22" ht="15" customHeight="1" x14ac:dyDescent="0.25">
      <c r="A359" s="214">
        <v>7</v>
      </c>
      <c r="B359" s="215" t="s">
        <v>67</v>
      </c>
      <c r="C359" s="276" t="s">
        <v>181</v>
      </c>
      <c r="D359" s="190">
        <f t="shared" ref="D359:F361" si="297">M138</f>
        <v>132738201.02</v>
      </c>
      <c r="E359" s="190">
        <f t="shared" si="297"/>
        <v>618118000</v>
      </c>
      <c r="F359" s="190">
        <f t="shared" si="297"/>
        <v>0</v>
      </c>
      <c r="G359" s="308">
        <f t="shared" si="291"/>
        <v>750856201.01999998</v>
      </c>
      <c r="H359" s="189">
        <f t="shared" ref="H359:J362" si="298">J311</f>
        <v>0</v>
      </c>
      <c r="I359" s="190">
        <f t="shared" si="298"/>
        <v>0</v>
      </c>
      <c r="J359" s="190">
        <f t="shared" si="298"/>
        <v>0</v>
      </c>
      <c r="K359" s="309">
        <f t="shared" si="292"/>
        <v>0</v>
      </c>
      <c r="L359" s="261">
        <f t="shared" ref="L359:N362" si="299">M286</f>
        <v>0</v>
      </c>
      <c r="M359" s="190">
        <f t="shared" si="299"/>
        <v>0</v>
      </c>
      <c r="N359" s="190">
        <f t="shared" si="299"/>
        <v>0</v>
      </c>
      <c r="O359" s="353">
        <f t="shared" si="293"/>
        <v>0</v>
      </c>
      <c r="P359" s="47"/>
      <c r="Q359" s="47"/>
      <c r="R359" s="47"/>
      <c r="S359" s="47"/>
      <c r="T359" s="47"/>
      <c r="U359" s="47"/>
      <c r="V359" s="47"/>
    </row>
    <row r="360" spans="1:22" x14ac:dyDescent="0.25">
      <c r="A360" s="214">
        <v>8</v>
      </c>
      <c r="B360" s="215" t="s">
        <v>68</v>
      </c>
      <c r="C360" s="276" t="s">
        <v>182</v>
      </c>
      <c r="D360" s="190">
        <f t="shared" si="297"/>
        <v>127653535.09999999</v>
      </c>
      <c r="E360" s="190">
        <f t="shared" si="297"/>
        <v>185051275</v>
      </c>
      <c r="F360" s="190">
        <f t="shared" si="297"/>
        <v>0</v>
      </c>
      <c r="G360" s="308">
        <f t="shared" si="291"/>
        <v>312704810.10000002</v>
      </c>
      <c r="H360" s="189">
        <f t="shared" si="298"/>
        <v>0</v>
      </c>
      <c r="I360" s="190">
        <f t="shared" si="298"/>
        <v>0</v>
      </c>
      <c r="J360" s="190">
        <f t="shared" si="298"/>
        <v>0</v>
      </c>
      <c r="K360" s="309">
        <f t="shared" si="292"/>
        <v>0</v>
      </c>
      <c r="L360" s="261">
        <f t="shared" si="299"/>
        <v>0</v>
      </c>
      <c r="M360" s="190">
        <f t="shared" si="299"/>
        <v>0</v>
      </c>
      <c r="N360" s="190">
        <f t="shared" si="299"/>
        <v>0</v>
      </c>
      <c r="O360" s="353">
        <f t="shared" si="293"/>
        <v>0</v>
      </c>
      <c r="P360" s="47"/>
      <c r="Q360" s="47"/>
      <c r="R360" s="47"/>
      <c r="S360" s="47"/>
      <c r="T360" s="47"/>
      <c r="U360" s="47"/>
      <c r="V360" s="47"/>
    </row>
    <row r="361" spans="1:22" x14ac:dyDescent="0.25">
      <c r="A361" s="214">
        <v>9</v>
      </c>
      <c r="B361" s="215" t="s">
        <v>69</v>
      </c>
      <c r="C361" s="276" t="s">
        <v>183</v>
      </c>
      <c r="D361" s="190">
        <f t="shared" si="297"/>
        <v>0</v>
      </c>
      <c r="E361" s="190">
        <f t="shared" si="297"/>
        <v>4500000</v>
      </c>
      <c r="F361" s="190">
        <f t="shared" si="297"/>
        <v>0</v>
      </c>
      <c r="G361" s="308">
        <f t="shared" si="291"/>
        <v>4500000</v>
      </c>
      <c r="H361" s="189">
        <f t="shared" si="298"/>
        <v>0</v>
      </c>
      <c r="I361" s="190">
        <f t="shared" si="298"/>
        <v>0</v>
      </c>
      <c r="J361" s="190">
        <f t="shared" si="298"/>
        <v>0</v>
      </c>
      <c r="K361" s="309">
        <f t="shared" si="292"/>
        <v>0</v>
      </c>
      <c r="L361" s="261">
        <f t="shared" si="299"/>
        <v>0</v>
      </c>
      <c r="M361" s="190">
        <f t="shared" si="299"/>
        <v>0</v>
      </c>
      <c r="N361" s="190">
        <f t="shared" si="299"/>
        <v>0</v>
      </c>
      <c r="O361" s="353">
        <f t="shared" si="293"/>
        <v>0</v>
      </c>
      <c r="P361" s="47"/>
      <c r="Q361" s="47"/>
      <c r="R361" s="47"/>
      <c r="S361" s="47"/>
      <c r="T361" s="47"/>
      <c r="U361" s="47"/>
      <c r="V361" s="47"/>
    </row>
    <row r="362" spans="1:22" x14ac:dyDescent="0.25">
      <c r="A362" s="214">
        <v>10</v>
      </c>
      <c r="B362" s="215" t="s">
        <v>16</v>
      </c>
      <c r="C362" s="276" t="s">
        <v>180</v>
      </c>
      <c r="D362" s="190">
        <f>F314</f>
        <v>0</v>
      </c>
      <c r="E362" s="190">
        <f>G314</f>
        <v>0</v>
      </c>
      <c r="F362" s="190">
        <f>H314</f>
        <v>0</v>
      </c>
      <c r="G362" s="308">
        <f t="shared" si="291"/>
        <v>0</v>
      </c>
      <c r="H362" s="189">
        <f t="shared" si="298"/>
        <v>0</v>
      </c>
      <c r="I362" s="190">
        <f t="shared" si="298"/>
        <v>0</v>
      </c>
      <c r="J362" s="190">
        <f t="shared" si="298"/>
        <v>0</v>
      </c>
      <c r="K362" s="309">
        <f t="shared" si="292"/>
        <v>0</v>
      </c>
      <c r="L362" s="261">
        <f t="shared" si="299"/>
        <v>0</v>
      </c>
      <c r="M362" s="190">
        <f t="shared" si="299"/>
        <v>0</v>
      </c>
      <c r="N362" s="190">
        <f t="shared" si="299"/>
        <v>0</v>
      </c>
      <c r="O362" s="353">
        <f t="shared" si="293"/>
        <v>0</v>
      </c>
      <c r="P362" s="47"/>
      <c r="Q362" s="47"/>
      <c r="R362" s="47"/>
      <c r="S362" s="47"/>
      <c r="T362" s="47"/>
      <c r="U362" s="47"/>
      <c r="V362" s="47"/>
    </row>
    <row r="363" spans="1:22" ht="29.25" x14ac:dyDescent="0.25">
      <c r="A363" s="218"/>
      <c r="B363" s="219" t="s">
        <v>70</v>
      </c>
      <c r="C363" s="278"/>
      <c r="D363" s="197">
        <f>SUM(D359,D360,D361,D362)</f>
        <v>260391736.12</v>
      </c>
      <c r="E363" s="197">
        <f t="shared" ref="E363:F363" si="300">SUM(E359,E360,E361,E362)</f>
        <v>807669275</v>
      </c>
      <c r="F363" s="197">
        <f t="shared" si="300"/>
        <v>0</v>
      </c>
      <c r="G363" s="308">
        <f t="shared" si="291"/>
        <v>1068061011.12</v>
      </c>
      <c r="H363" s="196">
        <f>SUM(H359,H360,H361,H362)</f>
        <v>0</v>
      </c>
      <c r="I363" s="197">
        <f t="shared" ref="I363:J363" si="301">SUM(I359,I360,I361,I362)</f>
        <v>0</v>
      </c>
      <c r="J363" s="197">
        <f t="shared" si="301"/>
        <v>0</v>
      </c>
      <c r="K363" s="309">
        <f t="shared" si="292"/>
        <v>0</v>
      </c>
      <c r="L363" s="199">
        <f>SUM(L359,L360,L361,L362)</f>
        <v>0</v>
      </c>
      <c r="M363" s="197">
        <f t="shared" ref="M363:N363" si="302">SUM(M359,M360,M361,M362)</f>
        <v>0</v>
      </c>
      <c r="N363" s="197">
        <f t="shared" si="302"/>
        <v>0</v>
      </c>
      <c r="O363" s="353">
        <f t="shared" si="293"/>
        <v>0</v>
      </c>
      <c r="P363" s="47"/>
      <c r="Q363" s="47"/>
      <c r="R363" s="47"/>
      <c r="S363" s="47"/>
      <c r="T363" s="47"/>
      <c r="U363" s="47"/>
      <c r="V363" s="47"/>
    </row>
    <row r="364" spans="1:22" ht="30" x14ac:dyDescent="0.25">
      <c r="A364" s="214" t="s">
        <v>86</v>
      </c>
      <c r="B364" s="215" t="s">
        <v>91</v>
      </c>
      <c r="C364" s="280"/>
      <c r="D364" s="190"/>
      <c r="E364" s="190"/>
      <c r="F364" s="190"/>
      <c r="G364" s="308">
        <f t="shared" si="291"/>
        <v>0</v>
      </c>
      <c r="H364" s="189">
        <f t="shared" ref="H364:J367" si="303">J316</f>
        <v>0</v>
      </c>
      <c r="I364" s="190">
        <f t="shared" si="303"/>
        <v>0</v>
      </c>
      <c r="J364" s="190">
        <f t="shared" si="303"/>
        <v>0</v>
      </c>
      <c r="K364" s="309">
        <f t="shared" si="292"/>
        <v>0</v>
      </c>
      <c r="L364" s="261"/>
      <c r="M364" s="190"/>
      <c r="N364" s="190"/>
      <c r="O364" s="353">
        <f t="shared" si="293"/>
        <v>0</v>
      </c>
      <c r="P364" s="47"/>
      <c r="Q364" s="47"/>
      <c r="R364" s="47"/>
      <c r="S364" s="47"/>
      <c r="T364" s="47"/>
      <c r="U364" s="47"/>
      <c r="V364" s="47"/>
    </row>
    <row r="365" spans="1:22" ht="30" x14ac:dyDescent="0.25">
      <c r="A365" s="214">
        <v>11</v>
      </c>
      <c r="B365" s="215" t="s">
        <v>193</v>
      </c>
      <c r="C365" s="276" t="s">
        <v>170</v>
      </c>
      <c r="D365" s="190">
        <f t="shared" ref="D365:F367" si="304">M144</f>
        <v>0</v>
      </c>
      <c r="E365" s="190">
        <f t="shared" si="304"/>
        <v>129449000</v>
      </c>
      <c r="F365" s="190">
        <f t="shared" si="304"/>
        <v>0</v>
      </c>
      <c r="G365" s="308">
        <f t="shared" si="291"/>
        <v>129449000</v>
      </c>
      <c r="H365" s="189">
        <f t="shared" si="303"/>
        <v>0</v>
      </c>
      <c r="I365" s="190">
        <f t="shared" si="303"/>
        <v>0</v>
      </c>
      <c r="J365" s="190">
        <f t="shared" si="303"/>
        <v>0</v>
      </c>
      <c r="K365" s="309">
        <f t="shared" si="292"/>
        <v>0</v>
      </c>
      <c r="L365" s="261">
        <f t="shared" ref="L365:N367" si="305">M292</f>
        <v>0</v>
      </c>
      <c r="M365" s="190">
        <f t="shared" si="305"/>
        <v>0</v>
      </c>
      <c r="N365" s="190">
        <f t="shared" si="305"/>
        <v>0</v>
      </c>
      <c r="O365" s="353">
        <f t="shared" si="293"/>
        <v>0</v>
      </c>
      <c r="P365" s="47"/>
      <c r="Q365" s="47"/>
      <c r="R365" s="47"/>
      <c r="S365" s="47"/>
      <c r="T365" s="47"/>
      <c r="U365" s="47"/>
      <c r="V365" s="47"/>
    </row>
    <row r="366" spans="1:22" x14ac:dyDescent="0.25">
      <c r="A366" s="214">
        <v>12</v>
      </c>
      <c r="B366" s="215" t="s">
        <v>79</v>
      </c>
      <c r="C366" s="276" t="s">
        <v>171</v>
      </c>
      <c r="D366" s="190">
        <f t="shared" si="304"/>
        <v>0</v>
      </c>
      <c r="E366" s="190">
        <f t="shared" si="304"/>
        <v>0</v>
      </c>
      <c r="F366" s="190">
        <f t="shared" si="304"/>
        <v>0</v>
      </c>
      <c r="G366" s="308">
        <f t="shared" si="291"/>
        <v>0</v>
      </c>
      <c r="H366" s="189">
        <f t="shared" si="303"/>
        <v>0</v>
      </c>
      <c r="I366" s="190">
        <f t="shared" si="303"/>
        <v>0</v>
      </c>
      <c r="J366" s="190">
        <f t="shared" si="303"/>
        <v>0</v>
      </c>
      <c r="K366" s="309">
        <f t="shared" si="292"/>
        <v>0</v>
      </c>
      <c r="L366" s="261">
        <f t="shared" si="305"/>
        <v>0</v>
      </c>
      <c r="M366" s="190">
        <f t="shared" si="305"/>
        <v>0</v>
      </c>
      <c r="N366" s="190">
        <f t="shared" si="305"/>
        <v>0</v>
      </c>
      <c r="O366" s="353">
        <f t="shared" si="293"/>
        <v>0</v>
      </c>
      <c r="P366" s="47"/>
      <c r="Q366" s="47"/>
      <c r="R366" s="47"/>
      <c r="S366" s="47"/>
      <c r="T366" s="47"/>
      <c r="U366" s="47"/>
      <c r="V366" s="47"/>
    </row>
    <row r="367" spans="1:22" ht="30" x14ac:dyDescent="0.25">
      <c r="A367" s="214">
        <v>13</v>
      </c>
      <c r="B367" s="215" t="s">
        <v>186</v>
      </c>
      <c r="C367" s="277" t="s">
        <v>173</v>
      </c>
      <c r="D367" s="190">
        <f t="shared" si="304"/>
        <v>20341813</v>
      </c>
      <c r="E367" s="190">
        <f t="shared" si="304"/>
        <v>0</v>
      </c>
      <c r="F367" s="190">
        <f t="shared" si="304"/>
        <v>0</v>
      </c>
      <c r="G367" s="308">
        <f t="shared" si="291"/>
        <v>20341813</v>
      </c>
      <c r="H367" s="189">
        <f t="shared" si="303"/>
        <v>0</v>
      </c>
      <c r="I367" s="190">
        <f t="shared" si="303"/>
        <v>0</v>
      </c>
      <c r="J367" s="190">
        <f t="shared" si="303"/>
        <v>0</v>
      </c>
      <c r="K367" s="309">
        <f t="shared" si="292"/>
        <v>0</v>
      </c>
      <c r="L367" s="261">
        <f t="shared" si="305"/>
        <v>0</v>
      </c>
      <c r="M367" s="190">
        <f t="shared" si="305"/>
        <v>0</v>
      </c>
      <c r="N367" s="190">
        <f t="shared" si="305"/>
        <v>0</v>
      </c>
      <c r="O367" s="353">
        <f t="shared" si="293"/>
        <v>0</v>
      </c>
      <c r="P367" s="47"/>
      <c r="Q367" s="47"/>
      <c r="R367" s="47"/>
      <c r="S367" s="47"/>
      <c r="T367" s="47"/>
      <c r="U367" s="47"/>
      <c r="V367" s="47"/>
    </row>
    <row r="368" spans="1:22" ht="29.25" x14ac:dyDescent="0.25">
      <c r="A368" s="218"/>
      <c r="B368" s="219" t="s">
        <v>108</v>
      </c>
      <c r="C368" s="279"/>
      <c r="D368" s="197">
        <f>SUM(D365,D366,D367)</f>
        <v>20341813</v>
      </c>
      <c r="E368" s="197">
        <f>SUM(E365,E366,E367)</f>
        <v>129449000</v>
      </c>
      <c r="F368" s="197">
        <f t="shared" ref="F368" si="306">SUM(F365,F366,F367)</f>
        <v>0</v>
      </c>
      <c r="G368" s="308">
        <f t="shared" si="291"/>
        <v>149790813</v>
      </c>
      <c r="H368" s="196">
        <f>SUM(H365,H366,H367)</f>
        <v>0</v>
      </c>
      <c r="I368" s="197">
        <f>SUM(I365,I366,I367)</f>
        <v>0</v>
      </c>
      <c r="J368" s="197">
        <f>SUM(J365,J366,J367)</f>
        <v>0</v>
      </c>
      <c r="K368" s="309">
        <f t="shared" si="292"/>
        <v>0</v>
      </c>
      <c r="L368" s="199">
        <f>SUM(L365,L366,L367)</f>
        <v>0</v>
      </c>
      <c r="M368" s="197">
        <f>SUM(M365,M366,M367)</f>
        <v>0</v>
      </c>
      <c r="N368" s="197">
        <f t="shared" ref="N368" si="307">SUM(N365,N366,N367)</f>
        <v>0</v>
      </c>
      <c r="O368" s="353">
        <f t="shared" si="293"/>
        <v>0</v>
      </c>
      <c r="P368" s="47"/>
      <c r="Q368" s="47"/>
      <c r="R368" s="47"/>
      <c r="S368" s="47"/>
      <c r="T368" s="47"/>
      <c r="U368" s="47"/>
      <c r="V368" s="47"/>
    </row>
    <row r="369" spans="1:38" ht="29.25" x14ac:dyDescent="0.25">
      <c r="A369" s="218"/>
      <c r="B369" s="219" t="s">
        <v>117</v>
      </c>
      <c r="C369" s="279"/>
      <c r="D369" s="197">
        <f>D357+D363+D368</f>
        <v>1216259205.2044401</v>
      </c>
      <c r="E369" s="197">
        <f t="shared" ref="E369:F369" si="308">E357+E363+E368</f>
        <v>1122513876.21</v>
      </c>
      <c r="F369" s="197">
        <f t="shared" si="308"/>
        <v>0</v>
      </c>
      <c r="G369" s="313">
        <f t="shared" si="291"/>
        <v>2338773081.4144402</v>
      </c>
      <c r="H369" s="196">
        <f>H357+H363+H368</f>
        <v>0</v>
      </c>
      <c r="I369" s="197">
        <f t="shared" ref="I369" si="309">I357+I363+I368</f>
        <v>0</v>
      </c>
      <c r="J369" s="197">
        <f>J357+J363+J368</f>
        <v>111737995.66869999</v>
      </c>
      <c r="K369" s="314">
        <f t="shared" si="292"/>
        <v>111737995.66869999</v>
      </c>
      <c r="L369" s="199">
        <f>L357+L363+L368</f>
        <v>145939764.75999999</v>
      </c>
      <c r="M369" s="197">
        <f t="shared" ref="M369:N369" si="310">M357+M363+M368</f>
        <v>0</v>
      </c>
      <c r="N369" s="197">
        <f t="shared" si="310"/>
        <v>0</v>
      </c>
      <c r="O369" s="354">
        <f t="shared" si="293"/>
        <v>145939764.75999999</v>
      </c>
      <c r="P369" s="47"/>
      <c r="Q369" s="47"/>
      <c r="R369" s="47"/>
      <c r="S369" s="47"/>
      <c r="T369" s="47"/>
      <c r="U369" s="47"/>
      <c r="V369" s="47"/>
    </row>
    <row r="374" spans="1:38" ht="15.75" thickBot="1" x14ac:dyDescent="0.3"/>
    <row r="375" spans="1:38" ht="26.25" customHeight="1" thickBot="1" x14ac:dyDescent="0.3">
      <c r="D375" s="936" t="s">
        <v>317</v>
      </c>
      <c r="E375" s="937"/>
      <c r="F375" s="937"/>
      <c r="G375" s="937"/>
      <c r="H375" s="937"/>
      <c r="I375" s="937"/>
      <c r="J375" s="937"/>
      <c r="K375" s="937"/>
      <c r="L375" s="937"/>
      <c r="M375" s="937"/>
      <c r="N375" s="937"/>
      <c r="O375" s="937"/>
      <c r="P375" s="937"/>
      <c r="Q375" s="937"/>
      <c r="R375" s="937"/>
      <c r="S375" s="938"/>
    </row>
    <row r="376" spans="1:38" ht="16.5" customHeight="1" x14ac:dyDescent="0.25">
      <c r="D376" s="815" t="s">
        <v>90</v>
      </c>
      <c r="E376" s="786"/>
      <c r="F376" s="786"/>
      <c r="G376" s="816"/>
      <c r="H376" s="845" t="s">
        <v>92</v>
      </c>
      <c r="I376" s="846"/>
      <c r="J376" s="846"/>
      <c r="K376" s="847"/>
      <c r="L376" s="815" t="s">
        <v>129</v>
      </c>
      <c r="M376" s="786"/>
      <c r="N376" s="786"/>
      <c r="O376" s="806"/>
      <c r="P376" s="785" t="s">
        <v>10</v>
      </c>
      <c r="Q376" s="786"/>
      <c r="R376" s="786"/>
      <c r="S376" s="787"/>
      <c r="T376" s="228"/>
      <c r="U376" s="228"/>
      <c r="V376" s="230"/>
      <c r="W376" s="46"/>
      <c r="X376" s="46"/>
      <c r="Y376" s="46"/>
      <c r="Z376" s="46"/>
      <c r="AA376" s="46"/>
      <c r="AB376" s="46"/>
      <c r="AC376" s="46"/>
      <c r="AD376" s="46"/>
      <c r="AE376" s="46"/>
      <c r="AF376" s="46"/>
      <c r="AG376" s="46"/>
      <c r="AH376" s="46"/>
      <c r="AI376" s="46"/>
      <c r="AJ376" s="46"/>
      <c r="AK376" s="46"/>
      <c r="AL376" s="48"/>
    </row>
    <row r="377" spans="1:38" ht="87" customHeight="1" x14ac:dyDescent="0.25">
      <c r="A377" s="211" t="s">
        <v>42</v>
      </c>
      <c r="B377" s="212" t="s">
        <v>126</v>
      </c>
      <c r="C377" s="282"/>
      <c r="D377" s="324" t="s">
        <v>161</v>
      </c>
      <c r="E377" s="325" t="s">
        <v>162</v>
      </c>
      <c r="F377" s="325" t="s">
        <v>163</v>
      </c>
      <c r="G377" s="349" t="s">
        <v>33</v>
      </c>
      <c r="H377" s="327" t="s">
        <v>161</v>
      </c>
      <c r="I377" s="325" t="s">
        <v>162</v>
      </c>
      <c r="J377" s="325" t="s">
        <v>163</v>
      </c>
      <c r="K377" s="348" t="s">
        <v>33</v>
      </c>
      <c r="L377" s="324" t="s">
        <v>161</v>
      </c>
      <c r="M377" s="325" t="s">
        <v>162</v>
      </c>
      <c r="N377" s="325" t="s">
        <v>163</v>
      </c>
      <c r="O377" s="348" t="s">
        <v>33</v>
      </c>
      <c r="P377" s="329" t="s">
        <v>161</v>
      </c>
      <c r="Q377" s="325" t="s">
        <v>162</v>
      </c>
      <c r="R377" s="325" t="s">
        <v>163</v>
      </c>
      <c r="S377" s="350" t="s">
        <v>33</v>
      </c>
      <c r="T377" s="228"/>
      <c r="U377" s="228"/>
      <c r="V377" s="230"/>
      <c r="W377" s="46"/>
      <c r="X377" s="46"/>
      <c r="Y377" s="46"/>
      <c r="Z377" s="46"/>
      <c r="AA377" s="46"/>
      <c r="AB377" s="46"/>
      <c r="AC377" s="46"/>
      <c r="AD377" s="46"/>
      <c r="AE377" s="46"/>
      <c r="AF377" s="46"/>
      <c r="AG377" s="46"/>
      <c r="AH377" s="46"/>
      <c r="AI377" s="46"/>
      <c r="AJ377" s="46"/>
      <c r="AK377" s="46"/>
      <c r="AL377" s="48"/>
    </row>
    <row r="378" spans="1:38" ht="30" x14ac:dyDescent="0.25">
      <c r="A378" s="214" t="s">
        <v>56</v>
      </c>
      <c r="B378" s="215" t="s">
        <v>58</v>
      </c>
      <c r="C378" s="280"/>
      <c r="D378" s="747"/>
      <c r="E378" s="748"/>
      <c r="F378" s="748"/>
      <c r="G378" s="309"/>
      <c r="H378" s="753"/>
      <c r="I378" s="754"/>
      <c r="J378" s="752"/>
      <c r="K378" s="308"/>
      <c r="L378" s="747"/>
      <c r="M378" s="748"/>
      <c r="N378" s="748"/>
      <c r="O378" s="308"/>
      <c r="P378" s="788"/>
      <c r="Q378" s="748"/>
      <c r="R378" s="748"/>
      <c r="S378" s="310"/>
      <c r="T378" s="228"/>
      <c r="U378" s="228"/>
      <c r="V378" s="230"/>
      <c r="W378" s="46"/>
      <c r="X378" s="46"/>
      <c r="Y378" s="46"/>
      <c r="Z378" s="46"/>
      <c r="AA378" s="46"/>
      <c r="AB378" s="46"/>
      <c r="AC378" s="46"/>
      <c r="AD378" s="46"/>
      <c r="AE378" s="46"/>
      <c r="AF378" s="46"/>
      <c r="AG378" s="46"/>
      <c r="AH378" s="46"/>
      <c r="AI378" s="46"/>
      <c r="AJ378" s="46"/>
      <c r="AK378" s="46"/>
      <c r="AL378" s="48"/>
    </row>
    <row r="379" spans="1:38" x14ac:dyDescent="0.25">
      <c r="A379" s="214">
        <v>1</v>
      </c>
      <c r="B379" s="215" t="s">
        <v>2</v>
      </c>
      <c r="C379" s="276" t="s">
        <v>174</v>
      </c>
      <c r="D379" s="189">
        <f t="shared" ref="D379:F384" si="311">P327</f>
        <v>11758615</v>
      </c>
      <c r="E379" s="190">
        <f t="shared" si="311"/>
        <v>380000</v>
      </c>
      <c r="F379" s="190">
        <f t="shared" si="311"/>
        <v>0</v>
      </c>
      <c r="G379" s="309">
        <f>SUM(D379:F379)</f>
        <v>12138615</v>
      </c>
      <c r="H379" s="261">
        <f t="shared" ref="H379:J384" si="312">M253</f>
        <v>48688630.859999999</v>
      </c>
      <c r="I379" s="190">
        <f t="shared" si="312"/>
        <v>9838681</v>
      </c>
      <c r="J379" s="190">
        <f t="shared" si="312"/>
        <v>0</v>
      </c>
      <c r="K379" s="308">
        <f>SUM(H379:J379)</f>
        <v>58527311.859999999</v>
      </c>
      <c r="L379" s="189">
        <f t="shared" ref="L379:N384" si="313">S130</f>
        <v>0</v>
      </c>
      <c r="M379" s="190">
        <f t="shared" si="313"/>
        <v>19438869</v>
      </c>
      <c r="N379" s="190">
        <f t="shared" si="313"/>
        <v>0</v>
      </c>
      <c r="O379" s="308">
        <f>SUM(L379:N379)</f>
        <v>19438869</v>
      </c>
      <c r="P379" s="311">
        <f t="shared" ref="P379:P397" si="314">D351+H351+L351+D379+H379+L379</f>
        <v>733646171.86000001</v>
      </c>
      <c r="Q379" s="190">
        <f t="shared" ref="Q379:Q397" si="315">E351+I351+M351+E379+I379+M379</f>
        <v>31293750</v>
      </c>
      <c r="R379" s="190">
        <f t="shared" ref="R379:R397" si="316">F351+J351+N351+F379+J379+N379</f>
        <v>77256187.833333328</v>
      </c>
      <c r="S379" s="312">
        <f>SUM(P379:R379)</f>
        <v>842196109.69333339</v>
      </c>
      <c r="T379" s="228"/>
      <c r="U379" s="228"/>
      <c r="V379" s="230"/>
      <c r="W379" s="46"/>
      <c r="X379" s="46"/>
      <c r="Y379" s="46"/>
      <c r="Z379" s="46"/>
      <c r="AA379" s="46"/>
      <c r="AB379" s="46"/>
      <c r="AC379" s="46"/>
      <c r="AD379" s="46"/>
      <c r="AE379" s="46"/>
      <c r="AF379" s="46"/>
      <c r="AG379" s="46"/>
      <c r="AH379" s="46"/>
      <c r="AI379" s="46"/>
      <c r="AJ379" s="46"/>
      <c r="AK379" s="46"/>
      <c r="AL379" s="48"/>
    </row>
    <row r="380" spans="1:38" ht="30" x14ac:dyDescent="0.25">
      <c r="A380" s="214">
        <v>2</v>
      </c>
      <c r="B380" s="215" t="s">
        <v>60</v>
      </c>
      <c r="C380" s="276" t="s">
        <v>175</v>
      </c>
      <c r="D380" s="189">
        <f t="shared" si="311"/>
        <v>2689731</v>
      </c>
      <c r="E380" s="190">
        <f t="shared" si="311"/>
        <v>31000</v>
      </c>
      <c r="F380" s="190">
        <f t="shared" si="311"/>
        <v>0</v>
      </c>
      <c r="G380" s="309">
        <f t="shared" ref="G380:G397" si="317">SUM(D380:F380)</f>
        <v>2720731</v>
      </c>
      <c r="H380" s="261">
        <f t="shared" si="312"/>
        <v>10622238.2092</v>
      </c>
      <c r="I380" s="190">
        <f t="shared" si="312"/>
        <v>1590453</v>
      </c>
      <c r="J380" s="190">
        <f t="shared" si="312"/>
        <v>0</v>
      </c>
      <c r="K380" s="308">
        <f t="shared" ref="K380:K397" si="318">SUM(H380:J380)</f>
        <v>12212691.2092</v>
      </c>
      <c r="L380" s="189">
        <f t="shared" si="313"/>
        <v>0</v>
      </c>
      <c r="M380" s="190">
        <f t="shared" si="313"/>
        <v>4381201</v>
      </c>
      <c r="N380" s="190">
        <f t="shared" si="313"/>
        <v>0</v>
      </c>
      <c r="O380" s="308">
        <f t="shared" ref="O380:O397" si="319">SUM(L380:N380)</f>
        <v>4381201</v>
      </c>
      <c r="P380" s="311">
        <f t="shared" si="314"/>
        <v>108954470.18900001</v>
      </c>
      <c r="Q380" s="190">
        <f t="shared" si="315"/>
        <v>6362618</v>
      </c>
      <c r="R380" s="190">
        <f t="shared" si="316"/>
        <v>17756993.715366665</v>
      </c>
      <c r="S380" s="312">
        <f t="shared" ref="S380" si="320">SUM(P380:R380)</f>
        <v>133074081.90436667</v>
      </c>
      <c r="T380" s="228"/>
      <c r="U380" s="228"/>
      <c r="V380" s="230"/>
      <c r="W380" s="46"/>
      <c r="X380" s="46"/>
      <c r="Y380" s="46"/>
      <c r="Z380" s="46"/>
      <c r="AA380" s="46"/>
      <c r="AB380" s="46"/>
      <c r="AC380" s="46"/>
      <c r="AD380" s="46"/>
      <c r="AE380" s="46"/>
      <c r="AF380" s="46"/>
      <c r="AG380" s="46"/>
      <c r="AH380" s="46"/>
      <c r="AI380" s="46"/>
      <c r="AJ380" s="46"/>
      <c r="AK380" s="46"/>
      <c r="AL380" s="48"/>
    </row>
    <row r="381" spans="1:38" x14ac:dyDescent="0.25">
      <c r="A381" s="214">
        <v>3</v>
      </c>
      <c r="B381" s="215" t="s">
        <v>3</v>
      </c>
      <c r="C381" s="276" t="s">
        <v>177</v>
      </c>
      <c r="D381" s="189">
        <f t="shared" si="311"/>
        <v>7123596.54</v>
      </c>
      <c r="E381" s="190">
        <f t="shared" si="311"/>
        <v>220000</v>
      </c>
      <c r="F381" s="190">
        <f t="shared" si="311"/>
        <v>0</v>
      </c>
      <c r="G381" s="309">
        <f t="shared" si="317"/>
        <v>7343596.54</v>
      </c>
      <c r="H381" s="261">
        <f t="shared" si="312"/>
        <v>185199754.5</v>
      </c>
      <c r="I381" s="190">
        <f t="shared" si="312"/>
        <v>11425457.710000001</v>
      </c>
      <c r="J381" s="190">
        <f t="shared" si="312"/>
        <v>0</v>
      </c>
      <c r="K381" s="308">
        <f t="shared" si="318"/>
        <v>196625212.21000001</v>
      </c>
      <c r="L381" s="189">
        <f t="shared" si="313"/>
        <v>0</v>
      </c>
      <c r="M381" s="190">
        <f t="shared" si="313"/>
        <v>14988632.82</v>
      </c>
      <c r="N381" s="190">
        <f t="shared" si="313"/>
        <v>0</v>
      </c>
      <c r="O381" s="308">
        <f t="shared" si="319"/>
        <v>14988632.82</v>
      </c>
      <c r="P381" s="311">
        <f t="shared" si="314"/>
        <v>343033655.90463996</v>
      </c>
      <c r="Q381" s="190">
        <f t="shared" si="315"/>
        <v>178702761.74000001</v>
      </c>
      <c r="R381" s="190">
        <f t="shared" si="316"/>
        <v>16724814.119999999</v>
      </c>
      <c r="S381" s="312">
        <f t="shared" ref="S381" si="321">SUM(P381:R381)</f>
        <v>538461231.76463997</v>
      </c>
      <c r="T381" s="228"/>
      <c r="U381" s="228"/>
      <c r="V381" s="230"/>
      <c r="W381" s="46"/>
      <c r="X381" s="46"/>
      <c r="Y381" s="46"/>
      <c r="Z381" s="46"/>
      <c r="AA381" s="46"/>
      <c r="AB381" s="46"/>
      <c r="AC381" s="46"/>
      <c r="AD381" s="46"/>
      <c r="AE381" s="46"/>
      <c r="AF381" s="46"/>
      <c r="AG381" s="46"/>
      <c r="AH381" s="46"/>
      <c r="AI381" s="46"/>
      <c r="AJ381" s="46"/>
      <c r="AK381" s="46"/>
      <c r="AL381" s="48"/>
    </row>
    <row r="382" spans="1:38" x14ac:dyDescent="0.25">
      <c r="A382" s="214">
        <v>4</v>
      </c>
      <c r="B382" s="215" t="s">
        <v>54</v>
      </c>
      <c r="C382" s="276" t="s">
        <v>178</v>
      </c>
      <c r="D382" s="189">
        <f t="shared" si="311"/>
        <v>0</v>
      </c>
      <c r="E382" s="190">
        <f t="shared" si="311"/>
        <v>0</v>
      </c>
      <c r="F382" s="190">
        <f t="shared" si="311"/>
        <v>0</v>
      </c>
      <c r="G382" s="309">
        <f t="shared" si="317"/>
        <v>0</v>
      </c>
      <c r="H382" s="261">
        <f t="shared" si="312"/>
        <v>0</v>
      </c>
      <c r="I382" s="190">
        <f t="shared" si="312"/>
        <v>0</v>
      </c>
      <c r="J382" s="190">
        <f t="shared" si="312"/>
        <v>0</v>
      </c>
      <c r="K382" s="308">
        <f t="shared" si="318"/>
        <v>0</v>
      </c>
      <c r="L382" s="189">
        <f t="shared" si="313"/>
        <v>0</v>
      </c>
      <c r="M382" s="190">
        <f t="shared" si="313"/>
        <v>0</v>
      </c>
      <c r="N382" s="190">
        <f t="shared" si="313"/>
        <v>0</v>
      </c>
      <c r="O382" s="308">
        <f t="shared" si="319"/>
        <v>0</v>
      </c>
      <c r="P382" s="311">
        <f t="shared" si="314"/>
        <v>0</v>
      </c>
      <c r="Q382" s="190">
        <f t="shared" si="315"/>
        <v>28090766</v>
      </c>
      <c r="R382" s="190">
        <f t="shared" si="316"/>
        <v>0</v>
      </c>
      <c r="S382" s="312">
        <f t="shared" ref="S382" si="322">SUM(P382:R382)</f>
        <v>28090766</v>
      </c>
      <c r="T382" s="228"/>
      <c r="U382" s="228"/>
      <c r="V382" s="230"/>
      <c r="W382" s="46"/>
      <c r="X382" s="46"/>
      <c r="Y382" s="46"/>
      <c r="Z382" s="46"/>
      <c r="AA382" s="46"/>
      <c r="AB382" s="46"/>
      <c r="AC382" s="46"/>
      <c r="AD382" s="46"/>
      <c r="AE382" s="46"/>
      <c r="AF382" s="46"/>
      <c r="AG382" s="46"/>
      <c r="AH382" s="46"/>
      <c r="AI382" s="46"/>
      <c r="AJ382" s="46"/>
      <c r="AK382" s="46"/>
      <c r="AL382" s="48"/>
    </row>
    <row r="383" spans="1:38" x14ac:dyDescent="0.25">
      <c r="A383" s="214">
        <v>5</v>
      </c>
      <c r="B383" s="215" t="s">
        <v>61</v>
      </c>
      <c r="C383" s="276" t="s">
        <v>179</v>
      </c>
      <c r="D383" s="189">
        <f t="shared" si="311"/>
        <v>0</v>
      </c>
      <c r="E383" s="190">
        <f t="shared" si="311"/>
        <v>0</v>
      </c>
      <c r="F383" s="190">
        <f t="shared" si="311"/>
        <v>0</v>
      </c>
      <c r="G383" s="309">
        <f t="shared" si="317"/>
        <v>0</v>
      </c>
      <c r="H383" s="261">
        <f t="shared" si="312"/>
        <v>0</v>
      </c>
      <c r="I383" s="190">
        <f t="shared" si="312"/>
        <v>0</v>
      </c>
      <c r="J383" s="190">
        <f t="shared" si="312"/>
        <v>0</v>
      </c>
      <c r="K383" s="308">
        <f t="shared" si="318"/>
        <v>0</v>
      </c>
      <c r="L383" s="189">
        <f t="shared" si="313"/>
        <v>0</v>
      </c>
      <c r="M383" s="190">
        <f t="shared" si="313"/>
        <v>0</v>
      </c>
      <c r="N383" s="190">
        <f t="shared" si="313"/>
        <v>0</v>
      </c>
      <c r="O383" s="308">
        <f t="shared" si="319"/>
        <v>0</v>
      </c>
      <c r="P383" s="311">
        <f t="shared" si="314"/>
        <v>161913689</v>
      </c>
      <c r="Q383" s="190">
        <f t="shared" si="315"/>
        <v>3240000</v>
      </c>
      <c r="R383" s="190">
        <f t="shared" si="316"/>
        <v>0</v>
      </c>
      <c r="S383" s="312">
        <f t="shared" ref="S383" si="323">SUM(P383:R383)</f>
        <v>165153689</v>
      </c>
      <c r="T383" s="228"/>
      <c r="U383" s="228"/>
      <c r="V383" s="230"/>
      <c r="W383" s="46"/>
      <c r="X383" s="46"/>
      <c r="Y383" s="46"/>
      <c r="Z383" s="46"/>
      <c r="AA383" s="46"/>
      <c r="AB383" s="46"/>
      <c r="AC383" s="46"/>
      <c r="AD383" s="46"/>
      <c r="AE383" s="46"/>
      <c r="AF383" s="46"/>
      <c r="AG383" s="46"/>
      <c r="AH383" s="46"/>
      <c r="AI383" s="46"/>
      <c r="AJ383" s="46"/>
      <c r="AK383" s="46"/>
      <c r="AL383" s="48"/>
    </row>
    <row r="384" spans="1:38" x14ac:dyDescent="0.25">
      <c r="A384" s="214">
        <v>6</v>
      </c>
      <c r="B384" s="215" t="s">
        <v>112</v>
      </c>
      <c r="C384" s="277" t="s">
        <v>180</v>
      </c>
      <c r="D384" s="189">
        <f t="shared" si="311"/>
        <v>0</v>
      </c>
      <c r="E384" s="190">
        <f t="shared" si="311"/>
        <v>0</v>
      </c>
      <c r="F384" s="190">
        <f t="shared" si="311"/>
        <v>0</v>
      </c>
      <c r="G384" s="309">
        <f t="shared" si="317"/>
        <v>0</v>
      </c>
      <c r="H384" s="261">
        <f t="shared" si="312"/>
        <v>0</v>
      </c>
      <c r="I384" s="190">
        <f t="shared" si="312"/>
        <v>0</v>
      </c>
      <c r="J384" s="190">
        <f t="shared" si="312"/>
        <v>0</v>
      </c>
      <c r="K384" s="308">
        <f t="shared" si="318"/>
        <v>0</v>
      </c>
      <c r="L384" s="189">
        <f t="shared" si="313"/>
        <v>0</v>
      </c>
      <c r="M384" s="190">
        <f t="shared" si="313"/>
        <v>0</v>
      </c>
      <c r="N384" s="190">
        <f t="shared" si="313"/>
        <v>0</v>
      </c>
      <c r="O384" s="308">
        <f t="shared" si="319"/>
        <v>0</v>
      </c>
      <c r="P384" s="311">
        <f t="shared" si="314"/>
        <v>13464000</v>
      </c>
      <c r="Q384" s="190">
        <f t="shared" si="315"/>
        <v>0</v>
      </c>
      <c r="R384" s="190">
        <f t="shared" si="316"/>
        <v>0</v>
      </c>
      <c r="S384" s="312">
        <f t="shared" ref="S384" si="324">SUM(P384:R384)</f>
        <v>13464000</v>
      </c>
      <c r="T384" s="228"/>
      <c r="U384" s="228"/>
      <c r="V384" s="230"/>
      <c r="W384" s="46"/>
      <c r="X384" s="46"/>
      <c r="Y384" s="46"/>
      <c r="Z384" s="46"/>
      <c r="AA384" s="46"/>
      <c r="AB384" s="46"/>
      <c r="AC384" s="46"/>
      <c r="AD384" s="46"/>
      <c r="AE384" s="46"/>
      <c r="AF384" s="46"/>
      <c r="AG384" s="46"/>
      <c r="AH384" s="46"/>
      <c r="AI384" s="46"/>
      <c r="AJ384" s="46"/>
      <c r="AK384" s="46"/>
      <c r="AL384" s="48"/>
    </row>
    <row r="385" spans="1:66" x14ac:dyDescent="0.25">
      <c r="A385" s="218"/>
      <c r="B385" s="219" t="s">
        <v>62</v>
      </c>
      <c r="C385" s="278"/>
      <c r="D385" s="196">
        <f>SUM(D379:D383)</f>
        <v>21571942.539999999</v>
      </c>
      <c r="E385" s="197">
        <f t="shared" ref="E385" si="325">SUM(E379:E383)</f>
        <v>631000</v>
      </c>
      <c r="F385" s="190"/>
      <c r="G385" s="309">
        <f t="shared" si="317"/>
        <v>22202942.539999999</v>
      </c>
      <c r="H385" s="199">
        <f>SUM(H379:H383)</f>
        <v>244510623.56920001</v>
      </c>
      <c r="I385" s="197">
        <f t="shared" ref="I385" si="326">SUM(I379:I383)</f>
        <v>22854591.710000001</v>
      </c>
      <c r="J385" s="190"/>
      <c r="K385" s="308">
        <f t="shared" si="318"/>
        <v>267365215.27920002</v>
      </c>
      <c r="L385" s="196">
        <f>SUM(L379:L383)</f>
        <v>0</v>
      </c>
      <c r="M385" s="197">
        <f t="shared" ref="M385" si="327">SUM(M379:M383)</f>
        <v>38808702.82</v>
      </c>
      <c r="N385" s="190"/>
      <c r="O385" s="308">
        <f t="shared" si="319"/>
        <v>38808702.82</v>
      </c>
      <c r="P385" s="311">
        <f t="shared" si="314"/>
        <v>1347547986.95364</v>
      </c>
      <c r="Q385" s="190">
        <f t="shared" si="315"/>
        <v>247689895.74000001</v>
      </c>
      <c r="R385" s="190">
        <f t="shared" si="316"/>
        <v>111737995.66869999</v>
      </c>
      <c r="S385" s="312">
        <f t="shared" ref="S385:S390" si="328">SUM(P385:R385)</f>
        <v>1706975878.36234</v>
      </c>
      <c r="T385" s="228"/>
      <c r="U385" s="228"/>
      <c r="V385" s="230"/>
      <c r="W385" s="46"/>
      <c r="X385" s="46"/>
      <c r="Y385" s="46"/>
      <c r="Z385" s="46"/>
      <c r="AA385" s="46"/>
      <c r="AB385" s="46"/>
      <c r="AC385" s="46"/>
      <c r="AD385" s="46"/>
      <c r="AE385" s="46"/>
      <c r="AF385" s="46"/>
      <c r="AG385" s="46"/>
      <c r="AH385" s="46"/>
      <c r="AI385" s="46"/>
      <c r="AJ385" s="46"/>
      <c r="AK385" s="46"/>
      <c r="AL385" s="48"/>
    </row>
    <row r="386" spans="1:66" ht="30" x14ac:dyDescent="0.25">
      <c r="A386" s="214" t="s">
        <v>85</v>
      </c>
      <c r="B386" s="215" t="s">
        <v>65</v>
      </c>
      <c r="C386" s="276"/>
      <c r="D386" s="189"/>
      <c r="E386" s="190"/>
      <c r="F386" s="190"/>
      <c r="G386" s="309">
        <f t="shared" si="317"/>
        <v>0</v>
      </c>
      <c r="H386" s="261"/>
      <c r="I386" s="190"/>
      <c r="J386" s="190"/>
      <c r="K386" s="308">
        <f t="shared" si="318"/>
        <v>0</v>
      </c>
      <c r="L386" s="189"/>
      <c r="M386" s="190"/>
      <c r="N386" s="190"/>
      <c r="O386" s="308">
        <f t="shared" si="319"/>
        <v>0</v>
      </c>
      <c r="P386" s="311">
        <f t="shared" si="314"/>
        <v>0</v>
      </c>
      <c r="Q386" s="190">
        <f t="shared" si="315"/>
        <v>0</v>
      </c>
      <c r="R386" s="190">
        <f t="shared" si="316"/>
        <v>0</v>
      </c>
      <c r="S386" s="312">
        <f t="shared" si="328"/>
        <v>0</v>
      </c>
      <c r="T386" s="228"/>
      <c r="U386" s="228"/>
      <c r="V386" s="230"/>
      <c r="W386" s="46"/>
      <c r="X386" s="46"/>
      <c r="Y386" s="46"/>
      <c r="Z386" s="46"/>
      <c r="AA386" s="46"/>
      <c r="AB386" s="46"/>
      <c r="AC386" s="46"/>
      <c r="AD386" s="46"/>
      <c r="AE386" s="46"/>
      <c r="AF386" s="46"/>
      <c r="AG386" s="46"/>
      <c r="AH386" s="46"/>
      <c r="AI386" s="46"/>
      <c r="AJ386" s="46"/>
      <c r="AK386" s="46"/>
      <c r="AL386" s="48"/>
    </row>
    <row r="387" spans="1:66" x14ac:dyDescent="0.25">
      <c r="A387" s="214">
        <v>7</v>
      </c>
      <c r="B387" s="215" t="s">
        <v>67</v>
      </c>
      <c r="C387" s="276" t="s">
        <v>181</v>
      </c>
      <c r="D387" s="189">
        <f t="shared" ref="D387:F390" si="329">P335</f>
        <v>800000</v>
      </c>
      <c r="E387" s="190">
        <f t="shared" si="329"/>
        <v>0</v>
      </c>
      <c r="F387" s="190">
        <f t="shared" si="329"/>
        <v>0</v>
      </c>
      <c r="G387" s="309">
        <f t="shared" si="317"/>
        <v>800000</v>
      </c>
      <c r="H387" s="261">
        <f t="shared" ref="H387:J390" si="330">M261</f>
        <v>0</v>
      </c>
      <c r="I387" s="190">
        <f t="shared" si="330"/>
        <v>0</v>
      </c>
      <c r="J387" s="190">
        <f t="shared" si="330"/>
        <v>0</v>
      </c>
      <c r="K387" s="308">
        <f t="shared" si="318"/>
        <v>0</v>
      </c>
      <c r="L387" s="189">
        <f t="shared" ref="L387:N390" si="331">S138</f>
        <v>0</v>
      </c>
      <c r="M387" s="190">
        <f t="shared" si="331"/>
        <v>540000</v>
      </c>
      <c r="N387" s="190">
        <f t="shared" si="331"/>
        <v>0</v>
      </c>
      <c r="O387" s="308">
        <f t="shared" si="319"/>
        <v>540000</v>
      </c>
      <c r="P387" s="311">
        <f t="shared" si="314"/>
        <v>133538201.02</v>
      </c>
      <c r="Q387" s="190">
        <f t="shared" si="315"/>
        <v>618658000</v>
      </c>
      <c r="R387" s="190">
        <f t="shared" si="316"/>
        <v>0</v>
      </c>
      <c r="S387" s="312">
        <f t="shared" si="328"/>
        <v>752196201.01999998</v>
      </c>
      <c r="T387" s="228"/>
      <c r="U387" s="228"/>
      <c r="V387" s="230"/>
      <c r="W387" s="46"/>
      <c r="X387" s="46"/>
      <c r="Y387" s="46"/>
      <c r="Z387" s="46"/>
      <c r="AA387" s="46"/>
      <c r="AB387" s="46"/>
      <c r="AC387" s="46"/>
      <c r="AD387" s="46"/>
      <c r="AE387" s="46"/>
      <c r="AF387" s="46"/>
      <c r="AG387" s="46"/>
      <c r="AH387" s="46"/>
      <c r="AI387" s="46"/>
      <c r="AJ387" s="46"/>
      <c r="AK387" s="46"/>
      <c r="AL387" s="48"/>
    </row>
    <row r="388" spans="1:66" x14ac:dyDescent="0.25">
      <c r="A388" s="214">
        <v>8</v>
      </c>
      <c r="B388" s="215" t="s">
        <v>68</v>
      </c>
      <c r="C388" s="276" t="s">
        <v>182</v>
      </c>
      <c r="D388" s="189">
        <f t="shared" si="329"/>
        <v>0</v>
      </c>
      <c r="E388" s="190">
        <f t="shared" si="329"/>
        <v>0</v>
      </c>
      <c r="F388" s="190">
        <f t="shared" si="329"/>
        <v>0</v>
      </c>
      <c r="G388" s="309">
        <f t="shared" si="317"/>
        <v>0</v>
      </c>
      <c r="H388" s="261">
        <f t="shared" si="330"/>
        <v>0</v>
      </c>
      <c r="I388" s="190">
        <f t="shared" si="330"/>
        <v>0</v>
      </c>
      <c r="J388" s="190">
        <f t="shared" si="330"/>
        <v>0</v>
      </c>
      <c r="K388" s="308">
        <f t="shared" si="318"/>
        <v>0</v>
      </c>
      <c r="L388" s="189">
        <f t="shared" si="331"/>
        <v>0</v>
      </c>
      <c r="M388" s="190">
        <f t="shared" si="331"/>
        <v>0</v>
      </c>
      <c r="N388" s="190">
        <f t="shared" si="331"/>
        <v>0</v>
      </c>
      <c r="O388" s="308">
        <f t="shared" si="319"/>
        <v>0</v>
      </c>
      <c r="P388" s="311">
        <f t="shared" si="314"/>
        <v>127653535.09999999</v>
      </c>
      <c r="Q388" s="190">
        <f t="shared" si="315"/>
        <v>185051275</v>
      </c>
      <c r="R388" s="190">
        <f t="shared" si="316"/>
        <v>0</v>
      </c>
      <c r="S388" s="312">
        <f t="shared" si="328"/>
        <v>312704810.10000002</v>
      </c>
      <c r="T388" s="228"/>
      <c r="U388" s="228"/>
      <c r="V388" s="230"/>
      <c r="W388" s="46"/>
      <c r="X388" s="46"/>
      <c r="Y388" s="46"/>
      <c r="Z388" s="46"/>
      <c r="AA388" s="46"/>
      <c r="AB388" s="46"/>
      <c r="AC388" s="46"/>
      <c r="AD388" s="46"/>
      <c r="AE388" s="46"/>
      <c r="AF388" s="46"/>
      <c r="AG388" s="46"/>
      <c r="AH388" s="46"/>
      <c r="AI388" s="46"/>
      <c r="AJ388" s="46"/>
      <c r="AK388" s="46"/>
      <c r="AL388" s="48"/>
    </row>
    <row r="389" spans="1:66" x14ac:dyDescent="0.25">
      <c r="A389" s="214">
        <v>9</v>
      </c>
      <c r="B389" s="215" t="s">
        <v>69</v>
      </c>
      <c r="C389" s="276" t="s">
        <v>183</v>
      </c>
      <c r="D389" s="189">
        <f t="shared" si="329"/>
        <v>0</v>
      </c>
      <c r="E389" s="190">
        <f t="shared" si="329"/>
        <v>0</v>
      </c>
      <c r="F389" s="190">
        <f t="shared" si="329"/>
        <v>0</v>
      </c>
      <c r="G389" s="309">
        <f t="shared" si="317"/>
        <v>0</v>
      </c>
      <c r="H389" s="261">
        <f t="shared" si="330"/>
        <v>0</v>
      </c>
      <c r="I389" s="190">
        <f t="shared" si="330"/>
        <v>0</v>
      </c>
      <c r="J389" s="190">
        <f t="shared" si="330"/>
        <v>0</v>
      </c>
      <c r="K389" s="308">
        <f t="shared" si="318"/>
        <v>0</v>
      </c>
      <c r="L389" s="189">
        <f t="shared" si="331"/>
        <v>0</v>
      </c>
      <c r="M389" s="190">
        <f t="shared" si="331"/>
        <v>0</v>
      </c>
      <c r="N389" s="190">
        <f t="shared" si="331"/>
        <v>0</v>
      </c>
      <c r="O389" s="308">
        <f t="shared" si="319"/>
        <v>0</v>
      </c>
      <c r="P389" s="311">
        <f t="shared" si="314"/>
        <v>0</v>
      </c>
      <c r="Q389" s="190">
        <f t="shared" si="315"/>
        <v>4500000</v>
      </c>
      <c r="R389" s="190">
        <f t="shared" si="316"/>
        <v>0</v>
      </c>
      <c r="S389" s="312">
        <f t="shared" si="328"/>
        <v>4500000</v>
      </c>
      <c r="T389" s="228"/>
      <c r="U389" s="228"/>
      <c r="V389" s="230"/>
      <c r="W389" s="46"/>
      <c r="X389" s="46"/>
      <c r="Y389" s="46"/>
      <c r="Z389" s="46"/>
      <c r="AA389" s="46"/>
      <c r="AB389" s="46"/>
      <c r="AC389" s="46"/>
      <c r="AD389" s="46"/>
      <c r="AE389" s="46"/>
      <c r="AF389" s="46"/>
      <c r="AG389" s="46"/>
      <c r="AH389" s="46"/>
      <c r="AI389" s="46"/>
      <c r="AJ389" s="46"/>
      <c r="AK389" s="46"/>
      <c r="AL389" s="48"/>
    </row>
    <row r="390" spans="1:66" x14ac:dyDescent="0.25">
      <c r="A390" s="214">
        <v>10</v>
      </c>
      <c r="B390" s="215" t="s">
        <v>16</v>
      </c>
      <c r="C390" s="276" t="s">
        <v>180</v>
      </c>
      <c r="D390" s="189">
        <f t="shared" si="329"/>
        <v>0</v>
      </c>
      <c r="E390" s="190">
        <f t="shared" si="329"/>
        <v>0</v>
      </c>
      <c r="F390" s="190">
        <f t="shared" si="329"/>
        <v>0</v>
      </c>
      <c r="G390" s="309">
        <f t="shared" si="317"/>
        <v>0</v>
      </c>
      <c r="H390" s="261">
        <f t="shared" si="330"/>
        <v>0</v>
      </c>
      <c r="I390" s="190">
        <f t="shared" si="330"/>
        <v>0</v>
      </c>
      <c r="J390" s="190">
        <f t="shared" si="330"/>
        <v>0</v>
      </c>
      <c r="K390" s="308">
        <f t="shared" si="318"/>
        <v>0</v>
      </c>
      <c r="L390" s="189">
        <f t="shared" si="331"/>
        <v>0</v>
      </c>
      <c r="M390" s="190">
        <f t="shared" si="331"/>
        <v>0</v>
      </c>
      <c r="N390" s="190">
        <f t="shared" si="331"/>
        <v>0</v>
      </c>
      <c r="O390" s="308">
        <f t="shared" si="319"/>
        <v>0</v>
      </c>
      <c r="P390" s="311">
        <f t="shared" si="314"/>
        <v>0</v>
      </c>
      <c r="Q390" s="190">
        <f t="shared" si="315"/>
        <v>0</v>
      </c>
      <c r="R390" s="190">
        <f t="shared" si="316"/>
        <v>0</v>
      </c>
      <c r="S390" s="312">
        <f t="shared" si="328"/>
        <v>0</v>
      </c>
      <c r="T390" s="228"/>
      <c r="U390" s="228"/>
      <c r="V390" s="230"/>
      <c r="W390" s="46"/>
      <c r="X390" s="46"/>
      <c r="Y390" s="46"/>
      <c r="Z390" s="46"/>
      <c r="AA390" s="46"/>
      <c r="AB390" s="46"/>
      <c r="AC390" s="46"/>
      <c r="AD390" s="46"/>
      <c r="AE390" s="46"/>
      <c r="AF390" s="46"/>
      <c r="AG390" s="46"/>
      <c r="AH390" s="46"/>
      <c r="AI390" s="46"/>
      <c r="AJ390" s="46"/>
      <c r="AK390" s="46"/>
      <c r="AL390" s="48"/>
    </row>
    <row r="391" spans="1:66" ht="29.25" x14ac:dyDescent="0.25">
      <c r="A391" s="218"/>
      <c r="B391" s="219" t="s">
        <v>70</v>
      </c>
      <c r="C391" s="278"/>
      <c r="D391" s="196">
        <f>SUM(D387,D388,D389,D390)</f>
        <v>800000</v>
      </c>
      <c r="E391" s="197">
        <f t="shared" ref="E391:F391" si="332">SUM(E387,E388,E389,E390)</f>
        <v>0</v>
      </c>
      <c r="F391" s="197">
        <f t="shared" si="332"/>
        <v>0</v>
      </c>
      <c r="G391" s="309">
        <f t="shared" si="317"/>
        <v>800000</v>
      </c>
      <c r="H391" s="199">
        <f>SUM(H387,H388,H389,H390)</f>
        <v>0</v>
      </c>
      <c r="I391" s="197">
        <f t="shared" ref="I391:J391" si="333">SUM(I387,I388,I389,I390)</f>
        <v>0</v>
      </c>
      <c r="J391" s="197">
        <f t="shared" si="333"/>
        <v>0</v>
      </c>
      <c r="K391" s="308">
        <f t="shared" si="318"/>
        <v>0</v>
      </c>
      <c r="L391" s="196">
        <f>SUM(L387,L388,L389,L390)</f>
        <v>0</v>
      </c>
      <c r="M391" s="197">
        <f t="shared" ref="M391:N391" si="334">SUM(M387,M388,M389,M390)</f>
        <v>540000</v>
      </c>
      <c r="N391" s="197">
        <f t="shared" si="334"/>
        <v>0</v>
      </c>
      <c r="O391" s="308">
        <f t="shared" si="319"/>
        <v>540000</v>
      </c>
      <c r="P391" s="311">
        <f t="shared" si="314"/>
        <v>261191736.12</v>
      </c>
      <c r="Q391" s="190">
        <f t="shared" si="315"/>
        <v>808209275</v>
      </c>
      <c r="R391" s="190">
        <f t="shared" si="316"/>
        <v>0</v>
      </c>
      <c r="S391" s="312">
        <f t="shared" ref="S391:S396" si="335">SUM(P391:R391)</f>
        <v>1069401011.12</v>
      </c>
      <c r="T391" s="228"/>
      <c r="U391" s="228"/>
      <c r="V391" s="230"/>
      <c r="W391" s="46"/>
      <c r="X391" s="46"/>
      <c r="Y391" s="46"/>
      <c r="Z391" s="46"/>
      <c r="AA391" s="46"/>
      <c r="AB391" s="46"/>
      <c r="AC391" s="46"/>
      <c r="AD391" s="46"/>
      <c r="AE391" s="46"/>
      <c r="AF391" s="46"/>
      <c r="AG391" s="46"/>
      <c r="AH391" s="46"/>
      <c r="AI391" s="46"/>
      <c r="AJ391" s="46"/>
      <c r="AK391" s="46"/>
      <c r="AL391" s="48"/>
    </row>
    <row r="392" spans="1:66" ht="30" x14ac:dyDescent="0.25">
      <c r="A392" s="214" t="s">
        <v>86</v>
      </c>
      <c r="B392" s="215" t="s">
        <v>91</v>
      </c>
      <c r="C392" s="280"/>
      <c r="D392" s="189"/>
      <c r="E392" s="190"/>
      <c r="F392" s="190"/>
      <c r="G392" s="309">
        <f t="shared" si="317"/>
        <v>0</v>
      </c>
      <c r="H392" s="261"/>
      <c r="I392" s="190"/>
      <c r="J392" s="190"/>
      <c r="K392" s="308">
        <f t="shared" si="318"/>
        <v>0</v>
      </c>
      <c r="L392" s="189"/>
      <c r="M392" s="190"/>
      <c r="N392" s="190"/>
      <c r="O392" s="308">
        <f t="shared" si="319"/>
        <v>0</v>
      </c>
      <c r="P392" s="311">
        <f t="shared" si="314"/>
        <v>0</v>
      </c>
      <c r="Q392" s="190">
        <f t="shared" si="315"/>
        <v>0</v>
      </c>
      <c r="R392" s="190">
        <f t="shared" si="316"/>
        <v>0</v>
      </c>
      <c r="S392" s="312">
        <f t="shared" si="335"/>
        <v>0</v>
      </c>
      <c r="T392" s="228"/>
      <c r="U392" s="228"/>
      <c r="V392" s="230"/>
      <c r="W392" s="46"/>
      <c r="X392" s="46"/>
      <c r="Y392" s="46"/>
      <c r="Z392" s="46"/>
      <c r="AA392" s="46"/>
      <c r="AB392" s="46"/>
      <c r="AC392" s="46"/>
      <c r="AD392" s="46"/>
      <c r="AE392" s="46"/>
      <c r="AF392" s="46"/>
      <c r="AG392" s="46"/>
      <c r="AH392" s="46"/>
      <c r="AI392" s="46"/>
      <c r="AJ392" s="46"/>
      <c r="AK392" s="46"/>
      <c r="AL392" s="48"/>
    </row>
    <row r="393" spans="1:66" ht="30" x14ac:dyDescent="0.25">
      <c r="A393" s="214">
        <v>11</v>
      </c>
      <c r="B393" s="215" t="s">
        <v>193</v>
      </c>
      <c r="C393" s="276" t="s">
        <v>170</v>
      </c>
      <c r="D393" s="189">
        <f t="shared" ref="D393:F395" si="336">P341</f>
        <v>0</v>
      </c>
      <c r="E393" s="190">
        <f t="shared" si="336"/>
        <v>0</v>
      </c>
      <c r="F393" s="190">
        <f t="shared" si="336"/>
        <v>0</v>
      </c>
      <c r="G393" s="309">
        <f t="shared" si="317"/>
        <v>0</v>
      </c>
      <c r="H393" s="261">
        <f t="shared" ref="H393:J395" si="337">M267</f>
        <v>0</v>
      </c>
      <c r="I393" s="190">
        <f t="shared" si="337"/>
        <v>0</v>
      </c>
      <c r="J393" s="190">
        <f t="shared" si="337"/>
        <v>0</v>
      </c>
      <c r="K393" s="308">
        <f t="shared" si="318"/>
        <v>0</v>
      </c>
      <c r="L393" s="189">
        <f t="shared" ref="L393:N395" si="338">S144</f>
        <v>0</v>
      </c>
      <c r="M393" s="190">
        <f t="shared" si="338"/>
        <v>0</v>
      </c>
      <c r="N393" s="190">
        <f t="shared" si="338"/>
        <v>0</v>
      </c>
      <c r="O393" s="308">
        <f t="shared" si="319"/>
        <v>0</v>
      </c>
      <c r="P393" s="311">
        <f t="shared" si="314"/>
        <v>0</v>
      </c>
      <c r="Q393" s="190">
        <f t="shared" si="315"/>
        <v>129449000</v>
      </c>
      <c r="R393" s="190">
        <f t="shared" si="316"/>
        <v>0</v>
      </c>
      <c r="S393" s="312">
        <f t="shared" si="335"/>
        <v>129449000</v>
      </c>
      <c r="T393" s="228"/>
      <c r="U393" s="228"/>
      <c r="V393" s="230"/>
      <c r="W393" s="46"/>
      <c r="X393" s="46"/>
      <c r="Y393" s="46"/>
      <c r="Z393" s="46"/>
      <c r="AA393" s="46"/>
      <c r="AB393" s="46"/>
      <c r="AC393" s="46"/>
      <c r="AD393" s="46"/>
      <c r="AE393" s="46"/>
      <c r="AF393" s="46"/>
      <c r="AG393" s="46"/>
      <c r="AH393" s="46"/>
      <c r="AI393" s="46"/>
      <c r="AJ393" s="46"/>
      <c r="AK393" s="46"/>
      <c r="AL393" s="48"/>
    </row>
    <row r="394" spans="1:66" x14ac:dyDescent="0.25">
      <c r="A394" s="214">
        <v>12</v>
      </c>
      <c r="B394" s="215" t="s">
        <v>79</v>
      </c>
      <c r="C394" s="276" t="s">
        <v>171</v>
      </c>
      <c r="D394" s="189">
        <f t="shared" si="336"/>
        <v>0</v>
      </c>
      <c r="E394" s="190">
        <f t="shared" si="336"/>
        <v>0</v>
      </c>
      <c r="F394" s="190">
        <f t="shared" si="336"/>
        <v>0</v>
      </c>
      <c r="G394" s="309">
        <f t="shared" si="317"/>
        <v>0</v>
      </c>
      <c r="H394" s="261">
        <f t="shared" si="337"/>
        <v>0</v>
      </c>
      <c r="I394" s="190">
        <f t="shared" si="337"/>
        <v>0</v>
      </c>
      <c r="J394" s="190">
        <f t="shared" si="337"/>
        <v>0</v>
      </c>
      <c r="K394" s="308">
        <f t="shared" si="318"/>
        <v>0</v>
      </c>
      <c r="L394" s="189">
        <f t="shared" si="338"/>
        <v>0</v>
      </c>
      <c r="M394" s="190">
        <f t="shared" si="338"/>
        <v>0</v>
      </c>
      <c r="N394" s="190">
        <f t="shared" si="338"/>
        <v>0</v>
      </c>
      <c r="O394" s="308">
        <f t="shared" si="319"/>
        <v>0</v>
      </c>
      <c r="P394" s="311">
        <f t="shared" si="314"/>
        <v>0</v>
      </c>
      <c r="Q394" s="190">
        <f t="shared" si="315"/>
        <v>0</v>
      </c>
      <c r="R394" s="190">
        <f t="shared" si="316"/>
        <v>0</v>
      </c>
      <c r="S394" s="312">
        <f t="shared" si="335"/>
        <v>0</v>
      </c>
      <c r="T394" s="228"/>
      <c r="U394" s="228"/>
      <c r="V394" s="230"/>
      <c r="W394" s="46"/>
      <c r="X394" s="46"/>
      <c r="Y394" s="46"/>
      <c r="Z394" s="46"/>
      <c r="AA394" s="46"/>
      <c r="AB394" s="46"/>
      <c r="AC394" s="46"/>
      <c r="AD394" s="46"/>
      <c r="AE394" s="46"/>
      <c r="AF394" s="46"/>
      <c r="AG394" s="46"/>
      <c r="AH394" s="46"/>
      <c r="AI394" s="46"/>
      <c r="AJ394" s="46"/>
      <c r="AK394" s="46"/>
      <c r="AL394" s="48"/>
    </row>
    <row r="395" spans="1:66" ht="30" x14ac:dyDescent="0.25">
      <c r="A395" s="214">
        <v>13</v>
      </c>
      <c r="B395" s="215" t="s">
        <v>186</v>
      </c>
      <c r="C395" s="277" t="s">
        <v>173</v>
      </c>
      <c r="D395" s="189">
        <f t="shared" si="336"/>
        <v>0</v>
      </c>
      <c r="E395" s="190">
        <f t="shared" si="336"/>
        <v>0</v>
      </c>
      <c r="F395" s="190">
        <f t="shared" si="336"/>
        <v>0</v>
      </c>
      <c r="G395" s="309">
        <f t="shared" si="317"/>
        <v>0</v>
      </c>
      <c r="H395" s="261">
        <f t="shared" si="337"/>
        <v>0</v>
      </c>
      <c r="I395" s="190">
        <f t="shared" si="337"/>
        <v>0</v>
      </c>
      <c r="J395" s="190">
        <f t="shared" si="337"/>
        <v>0</v>
      </c>
      <c r="K395" s="308">
        <f t="shared" si="318"/>
        <v>0</v>
      </c>
      <c r="L395" s="189">
        <f t="shared" si="338"/>
        <v>0</v>
      </c>
      <c r="M395" s="190">
        <f t="shared" si="338"/>
        <v>0</v>
      </c>
      <c r="N395" s="190">
        <f t="shared" si="338"/>
        <v>0</v>
      </c>
      <c r="O395" s="308">
        <f t="shared" si="319"/>
        <v>0</v>
      </c>
      <c r="P395" s="311">
        <f t="shared" si="314"/>
        <v>20341813</v>
      </c>
      <c r="Q395" s="190">
        <f t="shared" si="315"/>
        <v>0</v>
      </c>
      <c r="R395" s="190">
        <f t="shared" si="316"/>
        <v>0</v>
      </c>
      <c r="S395" s="312">
        <f t="shared" si="335"/>
        <v>20341813</v>
      </c>
      <c r="T395" s="47"/>
      <c r="U395" s="47"/>
      <c r="V395" s="47"/>
      <c r="AS395" s="68"/>
      <c r="AT395" s="226"/>
      <c r="AU395" s="281"/>
      <c r="AV395" s="228"/>
      <c r="AW395" s="228"/>
      <c r="AX395" s="230"/>
      <c r="AY395" s="46"/>
      <c r="AZ395" s="46"/>
      <c r="BA395" s="46"/>
      <c r="BB395" s="46"/>
      <c r="BC395" s="46"/>
      <c r="BD395" s="46"/>
      <c r="BE395" s="46"/>
      <c r="BF395" s="46"/>
      <c r="BG395" s="46"/>
      <c r="BH395" s="46"/>
      <c r="BI395" s="46"/>
      <c r="BJ395" s="46"/>
      <c r="BK395" s="46"/>
      <c r="BL395" s="46"/>
      <c r="BM395" s="46"/>
      <c r="BN395" s="48"/>
    </row>
    <row r="396" spans="1:66" ht="29.25" x14ac:dyDescent="0.25">
      <c r="A396" s="218"/>
      <c r="B396" s="219" t="s">
        <v>108</v>
      </c>
      <c r="C396" s="279"/>
      <c r="D396" s="196">
        <f>SUM(D393,D394,D395)</f>
        <v>0</v>
      </c>
      <c r="E396" s="197">
        <f>SUM(E393,E394,E395)</f>
        <v>0</v>
      </c>
      <c r="F396" s="197">
        <f t="shared" ref="F396" si="339">SUM(F393,F394,F395)</f>
        <v>0</v>
      </c>
      <c r="G396" s="309">
        <f t="shared" si="317"/>
        <v>0</v>
      </c>
      <c r="H396" s="199">
        <f>SUM(H393,H394,H395)</f>
        <v>0</v>
      </c>
      <c r="I396" s="197">
        <f>SUM(I393,I394,I395)</f>
        <v>0</v>
      </c>
      <c r="J396" s="197">
        <f t="shared" ref="J396" si="340">SUM(J393,J394,J395)</f>
        <v>0</v>
      </c>
      <c r="K396" s="308">
        <f t="shared" si="318"/>
        <v>0</v>
      </c>
      <c r="L396" s="196">
        <f>SUM(L393,L394,L395)</f>
        <v>0</v>
      </c>
      <c r="M396" s="197">
        <f>SUM(M393,M394,M395)</f>
        <v>0</v>
      </c>
      <c r="N396" s="197">
        <f t="shared" ref="N396" si="341">SUM(N393,N394,N395)</f>
        <v>0</v>
      </c>
      <c r="O396" s="308">
        <f t="shared" si="319"/>
        <v>0</v>
      </c>
      <c r="P396" s="311">
        <f t="shared" si="314"/>
        <v>20341813</v>
      </c>
      <c r="Q396" s="190">
        <f t="shared" si="315"/>
        <v>129449000</v>
      </c>
      <c r="R396" s="190">
        <f t="shared" si="316"/>
        <v>0</v>
      </c>
      <c r="S396" s="312">
        <f t="shared" si="335"/>
        <v>149790813</v>
      </c>
      <c r="T396" s="47"/>
      <c r="U396" s="47"/>
      <c r="V396" s="47"/>
      <c r="AS396" s="68"/>
      <c r="AT396" s="226"/>
      <c r="AU396" s="281"/>
      <c r="AV396" s="228"/>
      <c r="AW396" s="228"/>
      <c r="AX396" s="230"/>
      <c r="AY396" s="46"/>
      <c r="AZ396" s="46"/>
      <c r="BA396" s="46"/>
      <c r="BB396" s="46"/>
      <c r="BC396" s="46"/>
      <c r="BD396" s="46"/>
      <c r="BE396" s="46"/>
      <c r="BF396" s="46"/>
      <c r="BG396" s="46"/>
      <c r="BH396" s="46"/>
      <c r="BI396" s="46"/>
      <c r="BJ396" s="46"/>
      <c r="BK396" s="46"/>
      <c r="BL396" s="46"/>
      <c r="BM396" s="46"/>
      <c r="BN396" s="48"/>
    </row>
    <row r="397" spans="1:66" ht="30" thickBot="1" x14ac:dyDescent="0.3">
      <c r="A397" s="218"/>
      <c r="B397" s="219" t="s">
        <v>117</v>
      </c>
      <c r="C397" s="279"/>
      <c r="D397" s="196">
        <f>D385+D391+D396</f>
        <v>22371942.539999999</v>
      </c>
      <c r="E397" s="197">
        <f t="shared" ref="E397:F397" si="342">E385+E391+E396</f>
        <v>631000</v>
      </c>
      <c r="F397" s="197">
        <f t="shared" si="342"/>
        <v>0</v>
      </c>
      <c r="G397" s="314">
        <f t="shared" si="317"/>
        <v>23002942.539999999</v>
      </c>
      <c r="H397" s="199">
        <f>H385+H391+H396</f>
        <v>244510623.56920001</v>
      </c>
      <c r="I397" s="197">
        <f t="shared" ref="I397:J397" si="343">I385+I391+I396</f>
        <v>22854591.710000001</v>
      </c>
      <c r="J397" s="197">
        <f t="shared" si="343"/>
        <v>0</v>
      </c>
      <c r="K397" s="313">
        <f t="shared" si="318"/>
        <v>267365215.27920002</v>
      </c>
      <c r="L397" s="196">
        <f>L385+L391+L396</f>
        <v>0</v>
      </c>
      <c r="M397" s="197">
        <f t="shared" ref="M397:N397" si="344">M385+M391+M396</f>
        <v>39348702.82</v>
      </c>
      <c r="N397" s="197">
        <f t="shared" si="344"/>
        <v>0</v>
      </c>
      <c r="O397" s="313">
        <f t="shared" si="319"/>
        <v>39348702.82</v>
      </c>
      <c r="P397" s="295">
        <f t="shared" si="314"/>
        <v>1629081536.0736401</v>
      </c>
      <c r="Q397" s="296">
        <f t="shared" si="315"/>
        <v>1185348170.74</v>
      </c>
      <c r="R397" s="296">
        <f t="shared" si="316"/>
        <v>111737995.66869999</v>
      </c>
      <c r="S397" s="315">
        <f>SUM(P397:R397)</f>
        <v>2926167702.4823403</v>
      </c>
      <c r="T397" s="47"/>
      <c r="U397" s="47"/>
      <c r="V397" s="47"/>
      <c r="AS397" s="68"/>
      <c r="AT397" s="226"/>
      <c r="AU397" s="281"/>
      <c r="AV397" s="228"/>
      <c r="AW397" s="228"/>
      <c r="AX397" s="230"/>
      <c r="AY397" s="46"/>
      <c r="AZ397" s="46"/>
      <c r="BA397" s="46"/>
      <c r="BB397" s="46"/>
      <c r="BC397" s="46"/>
      <c r="BD397" s="46"/>
      <c r="BE397" s="46"/>
      <c r="BF397" s="46"/>
      <c r="BG397" s="46"/>
      <c r="BH397" s="46"/>
      <c r="BI397" s="46"/>
      <c r="BJ397" s="46"/>
      <c r="BK397" s="46"/>
      <c r="BL397" s="46"/>
      <c r="BM397" s="46"/>
      <c r="BN397" s="48"/>
    </row>
    <row r="398" spans="1:66" ht="15.75" thickTop="1" x14ac:dyDescent="0.25">
      <c r="A398" s="47"/>
      <c r="B398" s="47"/>
      <c r="C398" s="47"/>
      <c r="D398" s="47"/>
      <c r="E398" s="47"/>
      <c r="F398" s="47"/>
      <c r="G398" s="47"/>
      <c r="H398" s="47"/>
      <c r="I398" s="47"/>
      <c r="J398" s="47"/>
      <c r="K398" s="47"/>
      <c r="L398" s="47"/>
      <c r="M398" s="47"/>
      <c r="N398" s="47"/>
      <c r="O398" s="47"/>
      <c r="P398" s="47"/>
      <c r="Q398" s="47"/>
      <c r="R398" s="47"/>
      <c r="S398" s="47"/>
      <c r="T398" s="47"/>
      <c r="U398" s="47"/>
      <c r="V398" s="47"/>
      <c r="AK398" s="68"/>
      <c r="AL398" s="226"/>
      <c r="AM398" s="281"/>
      <c r="AN398" s="228"/>
      <c r="AO398" s="228"/>
      <c r="AP398" s="46"/>
      <c r="AQ398" s="46"/>
      <c r="AR398" s="46"/>
      <c r="AS398" s="46"/>
      <c r="AT398" s="46"/>
      <c r="AU398" s="46"/>
      <c r="AV398" s="46"/>
      <c r="AW398" s="46"/>
      <c r="AX398" s="48"/>
    </row>
    <row r="399" spans="1:66" x14ac:dyDescent="0.25">
      <c r="D399" s="47"/>
      <c r="E399" s="47"/>
      <c r="F399" s="47"/>
      <c r="G399" s="47"/>
      <c r="H399" s="47"/>
      <c r="I399" s="47"/>
      <c r="J399" s="47"/>
      <c r="K399" s="47"/>
      <c r="L399" s="47"/>
      <c r="M399" s="47"/>
      <c r="N399" s="47"/>
      <c r="O399" s="47"/>
      <c r="P399" s="47"/>
      <c r="Q399" s="47"/>
      <c r="R399" s="47"/>
      <c r="S399" s="47"/>
      <c r="T399" s="47"/>
      <c r="U399" s="47"/>
      <c r="V399" s="47"/>
      <c r="AK399" s="68"/>
      <c r="AL399" s="226"/>
      <c r="AM399" s="281"/>
      <c r="AN399" s="228"/>
      <c r="AO399" s="228"/>
      <c r="AP399" s="46"/>
      <c r="AQ399" s="46"/>
      <c r="AR399" s="46"/>
      <c r="AS399" s="46"/>
      <c r="AT399" s="46"/>
      <c r="AU399" s="46"/>
      <c r="AV399" s="46"/>
      <c r="AW399" s="46"/>
      <c r="AX399" s="48"/>
    </row>
  </sheetData>
  <mergeCells count="404">
    <mergeCell ref="D347:O347"/>
    <mergeCell ref="D375:S375"/>
    <mergeCell ref="D1:U1"/>
    <mergeCell ref="D27:U27"/>
    <mergeCell ref="D51:U51"/>
    <mergeCell ref="D76:U76"/>
    <mergeCell ref="D100:U100"/>
    <mergeCell ref="D125:O125"/>
    <mergeCell ref="D150:U150"/>
    <mergeCell ref="D174:U174"/>
    <mergeCell ref="D260:F260"/>
    <mergeCell ref="M241:O241"/>
    <mergeCell ref="P241:R241"/>
    <mergeCell ref="S241:U241"/>
    <mergeCell ref="D266:F266"/>
    <mergeCell ref="G266:I266"/>
    <mergeCell ref="J266:L266"/>
    <mergeCell ref="D250:F250"/>
    <mergeCell ref="G250:I250"/>
    <mergeCell ref="J250:L250"/>
    <mergeCell ref="M250:O250"/>
    <mergeCell ref="P127:R127"/>
    <mergeCell ref="S127:U127"/>
    <mergeCell ref="S143:U143"/>
    <mergeCell ref="P378:R378"/>
    <mergeCell ref="P376:S376"/>
    <mergeCell ref="P125:U125"/>
    <mergeCell ref="M252:O252"/>
    <mergeCell ref="M260:O260"/>
    <mergeCell ref="M266:O266"/>
    <mergeCell ref="M249:O249"/>
    <mergeCell ref="D348:G348"/>
    <mergeCell ref="H348:K348"/>
    <mergeCell ref="L348:O348"/>
    <mergeCell ref="D376:G376"/>
    <mergeCell ref="H376:K376"/>
    <mergeCell ref="L376:O376"/>
    <mergeCell ref="D350:F350"/>
    <mergeCell ref="H350:J350"/>
    <mergeCell ref="L350:N350"/>
    <mergeCell ref="D378:F378"/>
    <mergeCell ref="H378:J378"/>
    <mergeCell ref="L378:N378"/>
    <mergeCell ref="P137:R137"/>
    <mergeCell ref="S137:U137"/>
    <mergeCell ref="P143:R143"/>
    <mergeCell ref="G260:I260"/>
    <mergeCell ref="J260:L260"/>
    <mergeCell ref="D223:U223"/>
    <mergeCell ref="D248:O248"/>
    <mergeCell ref="P224:R224"/>
    <mergeCell ref="S224:U224"/>
    <mergeCell ref="P126:R126"/>
    <mergeCell ref="S126:U126"/>
    <mergeCell ref="P129:R129"/>
    <mergeCell ref="S129:U129"/>
    <mergeCell ref="P235:R235"/>
    <mergeCell ref="S235:U235"/>
    <mergeCell ref="J200:L200"/>
    <mergeCell ref="M200:O200"/>
    <mergeCell ref="P200:R200"/>
    <mergeCell ref="S200:U200"/>
    <mergeCell ref="J199:L199"/>
    <mergeCell ref="M199:O199"/>
    <mergeCell ref="P199:R199"/>
    <mergeCell ref="S199:U199"/>
    <mergeCell ref="J202:L202"/>
    <mergeCell ref="M202:O202"/>
    <mergeCell ref="P202:R202"/>
    <mergeCell ref="S202:U202"/>
    <mergeCell ref="D198:U198"/>
    <mergeCell ref="J154:L154"/>
    <mergeCell ref="G227:I227"/>
    <mergeCell ref="M224:O224"/>
    <mergeCell ref="D249:F249"/>
    <mergeCell ref="G249:I249"/>
    <mergeCell ref="J249:L249"/>
    <mergeCell ref="M227:O227"/>
    <mergeCell ref="P227:R227"/>
    <mergeCell ref="S227:U227"/>
    <mergeCell ref="D252:F252"/>
    <mergeCell ref="G252:I252"/>
    <mergeCell ref="J252:L252"/>
    <mergeCell ref="D225:F225"/>
    <mergeCell ref="G225:I225"/>
    <mergeCell ref="J225:L225"/>
    <mergeCell ref="M225:O225"/>
    <mergeCell ref="P225:R225"/>
    <mergeCell ref="S225:U225"/>
    <mergeCell ref="M235:O235"/>
    <mergeCell ref="J216:L216"/>
    <mergeCell ref="M216:O216"/>
    <mergeCell ref="P216:R216"/>
    <mergeCell ref="S216:U216"/>
    <mergeCell ref="D241:F241"/>
    <mergeCell ref="G241:I241"/>
    <mergeCell ref="J241:L241"/>
    <mergeCell ref="G210:I210"/>
    <mergeCell ref="D199:F199"/>
    <mergeCell ref="D202:F202"/>
    <mergeCell ref="D210:F210"/>
    <mergeCell ref="D216:F216"/>
    <mergeCell ref="G216:I216"/>
    <mergeCell ref="J210:L210"/>
    <mergeCell ref="M210:O210"/>
    <mergeCell ref="P210:R210"/>
    <mergeCell ref="S210:U210"/>
    <mergeCell ref="D235:F235"/>
    <mergeCell ref="G235:I235"/>
    <mergeCell ref="J235:L235"/>
    <mergeCell ref="D224:F224"/>
    <mergeCell ref="G224:I224"/>
    <mergeCell ref="J224:L224"/>
    <mergeCell ref="D227:F227"/>
    <mergeCell ref="P192:R192"/>
    <mergeCell ref="S192:U192"/>
    <mergeCell ref="P168:R168"/>
    <mergeCell ref="S168:U168"/>
    <mergeCell ref="D192:F192"/>
    <mergeCell ref="G175:I175"/>
    <mergeCell ref="J175:L175"/>
    <mergeCell ref="M175:O175"/>
    <mergeCell ref="P175:R175"/>
    <mergeCell ref="G178:I178"/>
    <mergeCell ref="J178:L178"/>
    <mergeCell ref="M178:O178"/>
    <mergeCell ref="P178:R178"/>
    <mergeCell ref="S178:U178"/>
    <mergeCell ref="G186:I186"/>
    <mergeCell ref="J186:L186"/>
    <mergeCell ref="M186:O186"/>
    <mergeCell ref="P186:R186"/>
    <mergeCell ref="S186:U186"/>
    <mergeCell ref="M324:O324"/>
    <mergeCell ref="P324:R324"/>
    <mergeCell ref="D152:F152"/>
    <mergeCell ref="G152:I152"/>
    <mergeCell ref="J152:L152"/>
    <mergeCell ref="M152:O152"/>
    <mergeCell ref="D291:F291"/>
    <mergeCell ref="G291:I291"/>
    <mergeCell ref="J291:L291"/>
    <mergeCell ref="M291:O291"/>
    <mergeCell ref="D277:F277"/>
    <mergeCell ref="G277:I277"/>
    <mergeCell ref="J277:L277"/>
    <mergeCell ref="M277:O277"/>
    <mergeCell ref="J275:L275"/>
    <mergeCell ref="M275:O275"/>
    <mergeCell ref="D285:F285"/>
    <mergeCell ref="G162:I162"/>
    <mergeCell ref="J162:L162"/>
    <mergeCell ref="M162:O162"/>
    <mergeCell ref="P162:R162"/>
    <mergeCell ref="D186:F186"/>
    <mergeCell ref="D168:F168"/>
    <mergeCell ref="G168:I168"/>
    <mergeCell ref="D340:F340"/>
    <mergeCell ref="G340:I340"/>
    <mergeCell ref="J340:L340"/>
    <mergeCell ref="M340:O340"/>
    <mergeCell ref="P323:R323"/>
    <mergeCell ref="P326:R326"/>
    <mergeCell ref="P334:R334"/>
    <mergeCell ref="P340:R340"/>
    <mergeCell ref="D322:R322"/>
    <mergeCell ref="D323:F323"/>
    <mergeCell ref="G323:I323"/>
    <mergeCell ref="J323:L323"/>
    <mergeCell ref="M323:O323"/>
    <mergeCell ref="D326:F326"/>
    <mergeCell ref="G326:I326"/>
    <mergeCell ref="J326:L326"/>
    <mergeCell ref="M326:O326"/>
    <mergeCell ref="D334:F334"/>
    <mergeCell ref="G334:I334"/>
    <mergeCell ref="J334:L334"/>
    <mergeCell ref="M334:O334"/>
    <mergeCell ref="D324:F324"/>
    <mergeCell ref="G324:I324"/>
    <mergeCell ref="J324:L324"/>
    <mergeCell ref="G285:I285"/>
    <mergeCell ref="J285:L285"/>
    <mergeCell ref="M285:O285"/>
    <mergeCell ref="D316:F316"/>
    <mergeCell ref="G316:I316"/>
    <mergeCell ref="J316:L316"/>
    <mergeCell ref="D298:L298"/>
    <mergeCell ref="D299:F299"/>
    <mergeCell ref="G299:I299"/>
    <mergeCell ref="J299:L299"/>
    <mergeCell ref="D302:F302"/>
    <mergeCell ref="G302:I302"/>
    <mergeCell ref="J302:L302"/>
    <mergeCell ref="D310:F310"/>
    <mergeCell ref="G310:I310"/>
    <mergeCell ref="J310:L310"/>
    <mergeCell ref="D300:F300"/>
    <mergeCell ref="G300:I300"/>
    <mergeCell ref="J300:L300"/>
    <mergeCell ref="D2:F2"/>
    <mergeCell ref="G2:I2"/>
    <mergeCell ref="J2:L2"/>
    <mergeCell ref="M2:O2"/>
    <mergeCell ref="P2:R2"/>
    <mergeCell ref="S2:U2"/>
    <mergeCell ref="D19:F19"/>
    <mergeCell ref="G19:I19"/>
    <mergeCell ref="J19:L19"/>
    <mergeCell ref="M19:O19"/>
    <mergeCell ref="P19:R19"/>
    <mergeCell ref="S19:U19"/>
    <mergeCell ref="D13:F13"/>
    <mergeCell ref="G13:I13"/>
    <mergeCell ref="J13:L13"/>
    <mergeCell ref="D3:F3"/>
    <mergeCell ref="G3:I3"/>
    <mergeCell ref="J3:L3"/>
    <mergeCell ref="M3:O3"/>
    <mergeCell ref="P3:R3"/>
    <mergeCell ref="S3:U3"/>
    <mergeCell ref="D5:F5"/>
    <mergeCell ref="G5:I5"/>
    <mergeCell ref="J5:L5"/>
    <mergeCell ref="M5:O5"/>
    <mergeCell ref="P5:R5"/>
    <mergeCell ref="S5:U5"/>
    <mergeCell ref="G39:I39"/>
    <mergeCell ref="J39:L39"/>
    <mergeCell ref="M39:O39"/>
    <mergeCell ref="P39:R39"/>
    <mergeCell ref="S39:U39"/>
    <mergeCell ref="J29:L29"/>
    <mergeCell ref="M29:O29"/>
    <mergeCell ref="P29:R29"/>
    <mergeCell ref="S29:U29"/>
    <mergeCell ref="J28:L28"/>
    <mergeCell ref="M28:O28"/>
    <mergeCell ref="P28:R28"/>
    <mergeCell ref="S28:U28"/>
    <mergeCell ref="M13:O13"/>
    <mergeCell ref="P13:R13"/>
    <mergeCell ref="S13:U13"/>
    <mergeCell ref="S53:U53"/>
    <mergeCell ref="D45:F45"/>
    <mergeCell ref="D53:F53"/>
    <mergeCell ref="G31:I31"/>
    <mergeCell ref="J31:L31"/>
    <mergeCell ref="M31:O31"/>
    <mergeCell ref="P31:R31"/>
    <mergeCell ref="S31:U31"/>
    <mergeCell ref="S52:U52"/>
    <mergeCell ref="S45:U45"/>
    <mergeCell ref="P45:R45"/>
    <mergeCell ref="J52:L52"/>
    <mergeCell ref="M52:O52"/>
    <mergeCell ref="P52:R52"/>
    <mergeCell ref="G52:I52"/>
    <mergeCell ref="G53:I53"/>
    <mergeCell ref="J53:L53"/>
    <mergeCell ref="M53:O53"/>
    <mergeCell ref="P53:R53"/>
    <mergeCell ref="G63:I63"/>
    <mergeCell ref="G69:I69"/>
    <mergeCell ref="G28:I28"/>
    <mergeCell ref="G45:I45"/>
    <mergeCell ref="J45:L45"/>
    <mergeCell ref="M45:O45"/>
    <mergeCell ref="D29:F29"/>
    <mergeCell ref="G29:I29"/>
    <mergeCell ref="D52:F52"/>
    <mergeCell ref="D39:F39"/>
    <mergeCell ref="D28:F28"/>
    <mergeCell ref="D77:F77"/>
    <mergeCell ref="D69:F69"/>
    <mergeCell ref="J78:L78"/>
    <mergeCell ref="J77:L77"/>
    <mergeCell ref="S80:U80"/>
    <mergeCell ref="M77:O77"/>
    <mergeCell ref="P77:R77"/>
    <mergeCell ref="S77:U77"/>
    <mergeCell ref="J55:L55"/>
    <mergeCell ref="M55:O55"/>
    <mergeCell ref="P55:R55"/>
    <mergeCell ref="S55:U55"/>
    <mergeCell ref="G80:I80"/>
    <mergeCell ref="D63:F63"/>
    <mergeCell ref="D55:F55"/>
    <mergeCell ref="G77:I77"/>
    <mergeCell ref="J69:L69"/>
    <mergeCell ref="M69:O69"/>
    <mergeCell ref="P69:R69"/>
    <mergeCell ref="S69:U69"/>
    <mergeCell ref="J63:L63"/>
    <mergeCell ref="M63:O63"/>
    <mergeCell ref="P63:R63"/>
    <mergeCell ref="S63:U63"/>
    <mergeCell ref="S88:U88"/>
    <mergeCell ref="M94:O94"/>
    <mergeCell ref="P94:R94"/>
    <mergeCell ref="S94:U94"/>
    <mergeCell ref="J88:L88"/>
    <mergeCell ref="D88:F88"/>
    <mergeCell ref="G88:I88"/>
    <mergeCell ref="M101:O101"/>
    <mergeCell ref="M78:O78"/>
    <mergeCell ref="P78:R78"/>
    <mergeCell ref="S78:U78"/>
    <mergeCell ref="D101:F101"/>
    <mergeCell ref="G101:I101"/>
    <mergeCell ref="J101:L101"/>
    <mergeCell ref="J94:L94"/>
    <mergeCell ref="M80:O80"/>
    <mergeCell ref="P80:R80"/>
    <mergeCell ref="D94:F94"/>
    <mergeCell ref="G94:I94"/>
    <mergeCell ref="M88:O88"/>
    <mergeCell ref="P88:R88"/>
    <mergeCell ref="D78:F78"/>
    <mergeCell ref="G78:I78"/>
    <mergeCell ref="D80:F80"/>
    <mergeCell ref="M118:O118"/>
    <mergeCell ref="P101:R101"/>
    <mergeCell ref="P104:R104"/>
    <mergeCell ref="P112:R112"/>
    <mergeCell ref="S101:U101"/>
    <mergeCell ref="S104:U104"/>
    <mergeCell ref="M112:O112"/>
    <mergeCell ref="D102:F102"/>
    <mergeCell ref="G102:I102"/>
    <mergeCell ref="J102:L102"/>
    <mergeCell ref="M102:O102"/>
    <mergeCell ref="D104:F104"/>
    <mergeCell ref="G104:I104"/>
    <mergeCell ref="J104:L104"/>
    <mergeCell ref="P102:R102"/>
    <mergeCell ref="S102:U102"/>
    <mergeCell ref="G126:I126"/>
    <mergeCell ref="G129:I129"/>
    <mergeCell ref="J126:L126"/>
    <mergeCell ref="J129:L129"/>
    <mergeCell ref="S112:U112"/>
    <mergeCell ref="S118:U118"/>
    <mergeCell ref="D137:F137"/>
    <mergeCell ref="D143:F143"/>
    <mergeCell ref="P118:R118"/>
    <mergeCell ref="D126:F126"/>
    <mergeCell ref="M126:O126"/>
    <mergeCell ref="M143:O143"/>
    <mergeCell ref="J137:L137"/>
    <mergeCell ref="J143:L143"/>
    <mergeCell ref="D127:F127"/>
    <mergeCell ref="G127:I127"/>
    <mergeCell ref="J127:L127"/>
    <mergeCell ref="M127:O127"/>
    <mergeCell ref="D118:F118"/>
    <mergeCell ref="G118:I118"/>
    <mergeCell ref="J118:L118"/>
    <mergeCell ref="D112:F112"/>
    <mergeCell ref="G112:I112"/>
    <mergeCell ref="J112:L112"/>
    <mergeCell ref="D200:F200"/>
    <mergeCell ref="D275:F275"/>
    <mergeCell ref="G275:I275"/>
    <mergeCell ref="G137:I137"/>
    <mergeCell ref="G143:I143"/>
    <mergeCell ref="M137:O137"/>
    <mergeCell ref="M129:O129"/>
    <mergeCell ref="D129:F129"/>
    <mergeCell ref="D273:O273"/>
    <mergeCell ref="D274:F274"/>
    <mergeCell ref="G274:I274"/>
    <mergeCell ref="J274:L274"/>
    <mergeCell ref="M274:O274"/>
    <mergeCell ref="D151:F151"/>
    <mergeCell ref="G151:I151"/>
    <mergeCell ref="J151:L151"/>
    <mergeCell ref="M151:O151"/>
    <mergeCell ref="J168:L168"/>
    <mergeCell ref="M168:O168"/>
    <mergeCell ref="G192:I192"/>
    <mergeCell ref="J192:L192"/>
    <mergeCell ref="M192:O192"/>
    <mergeCell ref="G200:I200"/>
    <mergeCell ref="G199:I199"/>
    <mergeCell ref="P151:R151"/>
    <mergeCell ref="S151:U151"/>
    <mergeCell ref="D175:F175"/>
    <mergeCell ref="D154:F154"/>
    <mergeCell ref="G154:I154"/>
    <mergeCell ref="P152:R152"/>
    <mergeCell ref="S152:U152"/>
    <mergeCell ref="D176:F176"/>
    <mergeCell ref="G176:I176"/>
    <mergeCell ref="J176:L176"/>
    <mergeCell ref="M176:O176"/>
    <mergeCell ref="P176:R176"/>
    <mergeCell ref="S176:U176"/>
    <mergeCell ref="S162:U162"/>
    <mergeCell ref="S175:U175"/>
    <mergeCell ref="M154:O154"/>
    <mergeCell ref="P154:R154"/>
    <mergeCell ref="S154:U154"/>
    <mergeCell ref="D162:F162"/>
  </mergeCells>
  <printOptions horizontalCentered="1" headings="1"/>
  <pageMargins left="0" right="0" top="0.94488188976377963" bottom="0" header="0.51181102362204722" footer="0.31496062992125984"/>
  <pageSetup paperSize="9" scale="75" orientation="landscape" r:id="rId1"/>
  <headerFooter alignWithMargins="0">
    <oddHeader>&amp;C&amp;"Arial,Félkövér"&amp;11VÉSZTŐ VÁROS ÖNKORMÁNYZATA ÉS INTÉZÉMÉNYEI KIADÁSAI 
KORMÁNYZATI FUNKCIÓK SZERINTI BONTÁSBAN
2017 ÉV&amp;R3/B. melléklet a ......./20........(..........) önkormányzati rendelethez
Adatok E Ft-ban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50"/>
  </sheetPr>
  <dimension ref="A1:R19"/>
  <sheetViews>
    <sheetView tabSelected="1" view="pageLayout" topLeftCell="C1" zoomScale="115" zoomScaleNormal="100" zoomScalePageLayoutView="115" workbookViewId="0">
      <selection activeCell="F9" sqref="F9"/>
    </sheetView>
  </sheetViews>
  <sheetFormatPr defaultRowHeight="12.75" x14ac:dyDescent="0.2"/>
  <cols>
    <col min="1" max="1" width="4.7109375" style="22" customWidth="1"/>
    <col min="2" max="2" width="27" style="559" customWidth="1"/>
    <col min="3" max="3" width="11.5703125" style="22" customWidth="1"/>
    <col min="4" max="4" width="12.85546875" style="22" customWidth="1"/>
    <col min="5" max="5" width="14.7109375" style="22" customWidth="1"/>
    <col min="6" max="6" width="15.28515625" style="22" customWidth="1"/>
    <col min="7" max="7" width="13" style="22" customWidth="1"/>
    <col min="8" max="8" width="14.85546875" style="22" customWidth="1"/>
    <col min="9" max="9" width="10.140625" style="22" customWidth="1"/>
    <col min="10" max="16384" width="9.140625" style="22"/>
  </cols>
  <sheetData>
    <row r="1" spans="1:18" s="73" customFormat="1" ht="25.5" customHeight="1" x14ac:dyDescent="0.2">
      <c r="A1" s="957" t="s">
        <v>421</v>
      </c>
      <c r="B1" s="958"/>
      <c r="C1" s="958"/>
      <c r="D1" s="958"/>
      <c r="E1" s="958"/>
      <c r="F1" s="958"/>
      <c r="G1" s="958"/>
      <c r="H1" s="958"/>
      <c r="I1" s="626"/>
      <c r="J1" s="551"/>
      <c r="K1" s="551"/>
      <c r="L1" s="551"/>
      <c r="M1" s="551"/>
      <c r="N1" s="551"/>
      <c r="O1" s="551"/>
      <c r="P1" s="551"/>
      <c r="Q1" s="551"/>
      <c r="R1" s="551"/>
    </row>
    <row r="2" spans="1:18" s="73" customFormat="1" ht="25.5" customHeight="1" x14ac:dyDescent="0.2">
      <c r="A2" s="955" t="s">
        <v>422</v>
      </c>
      <c r="B2" s="956"/>
      <c r="C2" s="956"/>
      <c r="D2" s="956"/>
      <c r="E2" s="956"/>
      <c r="F2" s="956"/>
      <c r="G2" s="956"/>
      <c r="H2" s="956"/>
      <c r="I2" s="561"/>
      <c r="J2" s="551"/>
      <c r="K2" s="551"/>
      <c r="L2" s="551"/>
      <c r="M2" s="551"/>
      <c r="N2" s="551"/>
      <c r="O2" s="551"/>
      <c r="P2" s="551"/>
      <c r="Q2" s="551"/>
      <c r="R2" s="551"/>
    </row>
    <row r="3" spans="1:18" s="73" customFormat="1" ht="12" x14ac:dyDescent="0.2">
      <c r="A3" s="552"/>
      <c r="B3" s="553"/>
      <c r="C3" s="553"/>
      <c r="D3" s="553"/>
      <c r="E3" s="553"/>
      <c r="F3" s="553"/>
      <c r="G3" s="553"/>
      <c r="H3" s="553"/>
      <c r="I3" s="553"/>
      <c r="J3" s="554"/>
      <c r="K3" s="501"/>
      <c r="L3" s="501"/>
      <c r="M3" s="501"/>
      <c r="N3" s="501"/>
      <c r="O3" s="501"/>
      <c r="P3" s="501"/>
      <c r="Q3" s="501"/>
      <c r="R3" s="501"/>
    </row>
    <row r="4" spans="1:18" s="73" customFormat="1" ht="24" customHeight="1" x14ac:dyDescent="0.25">
      <c r="A4" s="953" t="s">
        <v>446</v>
      </c>
      <c r="B4" s="954"/>
      <c r="C4" s="954"/>
      <c r="D4" s="954"/>
      <c r="E4" s="954"/>
      <c r="F4" s="954"/>
      <c r="G4" s="954"/>
      <c r="H4" s="954"/>
      <c r="I4" s="562"/>
      <c r="J4" s="555"/>
      <c r="K4" s="555"/>
      <c r="L4" s="555"/>
      <c r="M4" s="555"/>
      <c r="N4" s="555"/>
      <c r="O4" s="555"/>
      <c r="P4" s="555"/>
      <c r="Q4" s="555"/>
      <c r="R4" s="555"/>
    </row>
    <row r="5" spans="1:18" s="73" customFormat="1" ht="12" x14ac:dyDescent="0.2">
      <c r="A5" s="552"/>
      <c r="B5" s="553"/>
      <c r="C5" s="553"/>
      <c r="D5" s="553"/>
      <c r="E5" s="553"/>
      <c r="F5" s="553"/>
      <c r="G5" s="553"/>
      <c r="H5" s="553"/>
      <c r="I5" s="553"/>
      <c r="J5" s="554"/>
      <c r="K5" s="501"/>
      <c r="L5" s="501"/>
      <c r="M5" s="501"/>
      <c r="N5" s="501"/>
      <c r="O5" s="501"/>
      <c r="P5" s="501"/>
      <c r="Q5" s="501"/>
      <c r="R5" s="501"/>
    </row>
    <row r="6" spans="1:18" s="73" customFormat="1" ht="13.5" thickBot="1" x14ac:dyDescent="0.25">
      <c r="A6" s="959" t="s">
        <v>423</v>
      </c>
      <c r="B6" s="959"/>
      <c r="C6" s="959"/>
      <c r="D6" s="959"/>
      <c r="E6" s="959"/>
      <c r="F6" s="959"/>
      <c r="G6" s="959"/>
      <c r="H6" s="959"/>
      <c r="I6" s="551"/>
      <c r="J6" s="551"/>
      <c r="K6" s="551"/>
      <c r="L6" s="551"/>
      <c r="M6" s="551"/>
      <c r="N6" s="551"/>
      <c r="O6" s="551"/>
      <c r="P6" s="551"/>
      <c r="Q6" s="551"/>
      <c r="R6" s="551"/>
    </row>
    <row r="7" spans="1:18" x14ac:dyDescent="0.2">
      <c r="A7" s="960" t="s">
        <v>44</v>
      </c>
      <c r="B7" s="962" t="s">
        <v>48</v>
      </c>
      <c r="C7" s="963"/>
      <c r="D7" s="963"/>
      <c r="E7" s="963"/>
      <c r="F7" s="963"/>
      <c r="G7" s="963"/>
      <c r="H7" s="964"/>
    </row>
    <row r="8" spans="1:18" ht="27.75" customHeight="1" x14ac:dyDescent="0.2">
      <c r="A8" s="961"/>
      <c r="B8" s="556" t="s">
        <v>47</v>
      </c>
      <c r="C8" s="443" t="s">
        <v>49</v>
      </c>
      <c r="D8" s="443" t="s">
        <v>50</v>
      </c>
      <c r="E8" s="443" t="s">
        <v>424</v>
      </c>
      <c r="F8" s="443" t="s">
        <v>250</v>
      </c>
      <c r="G8" s="443" t="s">
        <v>425</v>
      </c>
      <c r="H8" s="444" t="s">
        <v>33</v>
      </c>
    </row>
    <row r="9" spans="1:18" x14ac:dyDescent="0.2">
      <c r="A9" s="453">
        <v>1</v>
      </c>
      <c r="B9" s="557" t="s">
        <v>415</v>
      </c>
      <c r="C9" s="450">
        <v>1</v>
      </c>
      <c r="D9" s="450">
        <v>3</v>
      </c>
      <c r="E9" s="450">
        <v>5</v>
      </c>
      <c r="F9" s="980">
        <f>12+44</f>
        <v>56</v>
      </c>
      <c r="G9" s="450"/>
      <c r="H9" s="457">
        <f>SUM(C9:G9)</f>
        <v>65</v>
      </c>
    </row>
    <row r="10" spans="1:18" x14ac:dyDescent="0.2">
      <c r="A10" s="453">
        <v>2</v>
      </c>
      <c r="B10" s="557" t="s">
        <v>416</v>
      </c>
      <c r="C10" s="450">
        <v>18</v>
      </c>
      <c r="D10" s="450"/>
      <c r="E10" s="450"/>
      <c r="F10" s="450"/>
      <c r="G10" s="450"/>
      <c r="H10" s="457">
        <f>SUM(C10:G10)</f>
        <v>18</v>
      </c>
    </row>
    <row r="11" spans="1:18" ht="38.25" x14ac:dyDescent="0.2">
      <c r="A11" s="453">
        <v>3</v>
      </c>
      <c r="B11" s="557" t="s">
        <v>417</v>
      </c>
      <c r="C11" s="450"/>
      <c r="D11" s="450">
        <v>27</v>
      </c>
      <c r="E11" s="450"/>
      <c r="F11" s="450"/>
      <c r="G11" s="450"/>
      <c r="H11" s="457">
        <f>SUM(C11:G11)</f>
        <v>27</v>
      </c>
    </row>
    <row r="12" spans="1:18" ht="38.25" x14ac:dyDescent="0.2">
      <c r="A12" s="453">
        <v>4</v>
      </c>
      <c r="B12" s="557" t="s">
        <v>418</v>
      </c>
      <c r="C12" s="450"/>
      <c r="D12" s="450">
        <v>35</v>
      </c>
      <c r="E12" s="450"/>
      <c r="F12" s="450"/>
      <c r="G12" s="450"/>
      <c r="H12" s="457">
        <f>SUM(C12:G12)</f>
        <v>35</v>
      </c>
    </row>
    <row r="13" spans="1:18" ht="13.5" thickBot="1" x14ac:dyDescent="0.25">
      <c r="A13" s="458">
        <v>5</v>
      </c>
      <c r="B13" s="558" t="s">
        <v>10</v>
      </c>
      <c r="C13" s="447">
        <f>C9+C10+C11+C12</f>
        <v>19</v>
      </c>
      <c r="D13" s="447">
        <f t="shared" ref="D13:G13" si="0">D9+D10+D11+D12</f>
        <v>65</v>
      </c>
      <c r="E13" s="447">
        <f t="shared" si="0"/>
        <v>5</v>
      </c>
      <c r="F13" s="447">
        <f t="shared" si="0"/>
        <v>56</v>
      </c>
      <c r="G13" s="447">
        <f t="shared" si="0"/>
        <v>0</v>
      </c>
      <c r="H13" s="459">
        <f>H9+H10+H11+H12</f>
        <v>145</v>
      </c>
    </row>
    <row r="15" spans="1:18" ht="25.5" x14ac:dyDescent="0.2">
      <c r="B15" s="557" t="s">
        <v>426</v>
      </c>
      <c r="C15" s="947"/>
      <c r="D15" s="948"/>
      <c r="E15" s="948"/>
      <c r="F15" s="948"/>
      <c r="G15" s="949"/>
      <c r="H15" s="450">
        <v>7</v>
      </c>
    </row>
    <row r="16" spans="1:18" x14ac:dyDescent="0.2">
      <c r="B16" s="557" t="s">
        <v>427</v>
      </c>
      <c r="C16" s="950"/>
      <c r="D16" s="951"/>
      <c r="E16" s="951"/>
      <c r="F16" s="951"/>
      <c r="G16" s="952"/>
      <c r="H16" s="450">
        <v>4</v>
      </c>
    </row>
    <row r="19" spans="4:4" x14ac:dyDescent="0.2">
      <c r="D19" s="101"/>
    </row>
  </sheetData>
  <mergeCells count="7">
    <mergeCell ref="C15:G16"/>
    <mergeCell ref="A4:H4"/>
    <mergeCell ref="A2:H2"/>
    <mergeCell ref="A1:H1"/>
    <mergeCell ref="A6:H6"/>
    <mergeCell ref="A7:A8"/>
    <mergeCell ref="B7:H7"/>
  </mergeCells>
  <phoneticPr fontId="17" type="noConversion"/>
  <pageMargins left="0.74803149606299213" right="0.74803149606299213" top="6.4655172413793108E-2" bottom="0.98425196850393704" header="0.51181102362204722" footer="0.51181102362204722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50"/>
  </sheetPr>
  <dimension ref="A1:N126"/>
  <sheetViews>
    <sheetView view="pageLayout" zoomScaleNormal="100" workbookViewId="0">
      <selection activeCell="D10" sqref="D10"/>
    </sheetView>
  </sheetViews>
  <sheetFormatPr defaultRowHeight="12.75" x14ac:dyDescent="0.2"/>
  <cols>
    <col min="1" max="1" width="4.85546875" style="8" customWidth="1"/>
    <col min="2" max="2" width="48.5703125" style="603" customWidth="1"/>
    <col min="3" max="3" width="13.42578125" style="568" customWidth="1"/>
    <col min="4" max="4" width="11" style="568" customWidth="1"/>
    <col min="5" max="16384" width="9.140625" style="8"/>
  </cols>
  <sheetData>
    <row r="1" spans="1:14" s="73" customFormat="1" ht="27.75" customHeight="1" x14ac:dyDescent="0.2">
      <c r="A1" s="957" t="s">
        <v>428</v>
      </c>
      <c r="B1" s="965"/>
      <c r="C1" s="965"/>
      <c r="D1" s="965"/>
      <c r="E1" s="560"/>
      <c r="F1" s="551"/>
      <c r="G1" s="551"/>
      <c r="H1" s="551"/>
      <c r="I1" s="551"/>
      <c r="J1" s="551"/>
      <c r="K1" s="551"/>
      <c r="L1" s="551"/>
      <c r="M1" s="551"/>
      <c r="N1" s="551"/>
    </row>
    <row r="2" spans="1:14" s="73" customFormat="1" ht="12" x14ac:dyDescent="0.2">
      <c r="A2" s="678"/>
      <c r="B2" s="676"/>
      <c r="C2" s="676"/>
      <c r="D2" s="676"/>
      <c r="E2" s="501"/>
      <c r="F2" s="501"/>
      <c r="G2" s="501"/>
      <c r="H2" s="501"/>
      <c r="I2" s="501"/>
      <c r="J2" s="501"/>
      <c r="K2" s="501"/>
      <c r="L2" s="501"/>
      <c r="M2" s="501"/>
      <c r="N2" s="501"/>
    </row>
    <row r="3" spans="1:14" s="73" customFormat="1" ht="28.5" customHeight="1" x14ac:dyDescent="0.2">
      <c r="A3" s="955" t="s">
        <v>429</v>
      </c>
      <c r="B3" s="956"/>
      <c r="C3" s="956"/>
      <c r="D3" s="956"/>
      <c r="E3" s="561"/>
      <c r="F3" s="551"/>
      <c r="G3" s="551"/>
      <c r="H3" s="551"/>
      <c r="I3" s="551"/>
      <c r="J3" s="551"/>
      <c r="K3" s="551"/>
      <c r="L3" s="551"/>
      <c r="M3" s="551"/>
      <c r="N3" s="551"/>
    </row>
    <row r="4" spans="1:14" s="73" customFormat="1" ht="12" x14ac:dyDescent="0.2">
      <c r="A4" s="552"/>
      <c r="B4" s="553"/>
      <c r="C4" s="553"/>
      <c r="D4" s="553"/>
      <c r="E4" s="553"/>
      <c r="F4" s="554"/>
      <c r="G4" s="501"/>
      <c r="H4" s="501"/>
      <c r="I4" s="501"/>
      <c r="J4" s="501"/>
      <c r="K4" s="501"/>
      <c r="L4" s="501"/>
      <c r="M4" s="501"/>
      <c r="N4" s="501"/>
    </row>
    <row r="5" spans="1:14" s="73" customFormat="1" ht="33" customHeight="1" x14ac:dyDescent="0.25">
      <c r="A5" s="953" t="s">
        <v>430</v>
      </c>
      <c r="B5" s="954"/>
      <c r="C5" s="954"/>
      <c r="D5" s="954"/>
      <c r="E5" s="562"/>
      <c r="F5" s="555"/>
      <c r="G5" s="555"/>
      <c r="H5" s="555"/>
      <c r="I5" s="555"/>
      <c r="J5" s="555"/>
      <c r="K5" s="555"/>
      <c r="L5" s="555"/>
      <c r="M5" s="555"/>
      <c r="N5" s="555"/>
    </row>
    <row r="6" spans="1:14" s="73" customFormat="1" ht="12" x14ac:dyDescent="0.2">
      <c r="A6" s="552"/>
      <c r="B6" s="553"/>
      <c r="C6" s="553"/>
      <c r="D6" s="553"/>
      <c r="E6" s="553"/>
      <c r="F6" s="554"/>
      <c r="G6" s="501"/>
      <c r="H6" s="501"/>
      <c r="I6" s="501"/>
      <c r="J6" s="501"/>
      <c r="K6" s="501"/>
      <c r="L6" s="501"/>
      <c r="M6" s="501"/>
      <c r="N6" s="501"/>
    </row>
    <row r="7" spans="1:14" s="73" customFormat="1" ht="13.5" thickBot="1" x14ac:dyDescent="0.25">
      <c r="A7" s="563"/>
      <c r="B7" s="563"/>
      <c r="C7" s="966" t="s">
        <v>405</v>
      </c>
      <c r="D7" s="966"/>
      <c r="E7" s="551"/>
      <c r="F7" s="551"/>
      <c r="G7" s="551"/>
      <c r="H7" s="551"/>
      <c r="I7" s="551"/>
      <c r="J7" s="551"/>
      <c r="K7" s="551"/>
      <c r="L7" s="551"/>
      <c r="M7" s="551"/>
      <c r="N7" s="551"/>
    </row>
    <row r="8" spans="1:14" x14ac:dyDescent="0.2">
      <c r="A8" s="565" t="s">
        <v>11</v>
      </c>
      <c r="B8" s="566" t="s">
        <v>12</v>
      </c>
      <c r="C8" s="567" t="s">
        <v>312</v>
      </c>
      <c r="D8" s="683" t="s">
        <v>313</v>
      </c>
      <c r="E8" s="623" t="s">
        <v>450</v>
      </c>
    </row>
    <row r="9" spans="1:14" x14ac:dyDescent="0.2">
      <c r="A9" s="569">
        <v>1</v>
      </c>
      <c r="B9" s="570" t="s">
        <v>451</v>
      </c>
      <c r="C9" s="571">
        <v>0</v>
      </c>
      <c r="D9" s="684">
        <v>194</v>
      </c>
      <c r="E9" s="623">
        <v>131</v>
      </c>
    </row>
    <row r="10" spans="1:14" ht="25.5" x14ac:dyDescent="0.2">
      <c r="A10" s="569">
        <v>2</v>
      </c>
      <c r="B10" s="557" t="s">
        <v>452</v>
      </c>
      <c r="C10" s="450"/>
      <c r="D10" s="685">
        <v>308</v>
      </c>
      <c r="E10" s="623">
        <v>308</v>
      </c>
    </row>
    <row r="11" spans="1:14" x14ac:dyDescent="0.2">
      <c r="A11" s="569">
        <v>3</v>
      </c>
      <c r="B11" s="557" t="s">
        <v>453</v>
      </c>
      <c r="C11" s="450"/>
      <c r="D11" s="685">
        <v>260</v>
      </c>
      <c r="E11" s="623">
        <v>260</v>
      </c>
    </row>
    <row r="12" spans="1:14" x14ac:dyDescent="0.2">
      <c r="A12" s="569">
        <v>4</v>
      </c>
      <c r="B12" s="573" t="s">
        <v>455</v>
      </c>
      <c r="C12" s="450"/>
      <c r="D12" s="685">
        <v>125</v>
      </c>
      <c r="E12" s="623">
        <v>123</v>
      </c>
    </row>
    <row r="13" spans="1:14" x14ac:dyDescent="0.2">
      <c r="A13" s="569">
        <v>5</v>
      </c>
      <c r="B13" s="573" t="s">
        <v>456</v>
      </c>
      <c r="C13" s="450"/>
      <c r="D13" s="686">
        <v>320</v>
      </c>
      <c r="E13" s="623">
        <v>320</v>
      </c>
    </row>
    <row r="14" spans="1:14" x14ac:dyDescent="0.2">
      <c r="A14" s="569">
        <v>6</v>
      </c>
      <c r="B14" s="573" t="s">
        <v>457</v>
      </c>
      <c r="C14" s="450"/>
      <c r="D14" s="686">
        <v>502</v>
      </c>
      <c r="E14" s="623">
        <f>394+106</f>
        <v>500</v>
      </c>
    </row>
    <row r="15" spans="1:14" x14ac:dyDescent="0.2">
      <c r="A15" s="569">
        <v>7</v>
      </c>
      <c r="B15" s="570" t="s">
        <v>458</v>
      </c>
      <c r="C15" s="571">
        <v>0</v>
      </c>
      <c r="D15" s="684">
        <v>85</v>
      </c>
      <c r="E15" s="623">
        <f>67+18</f>
        <v>85</v>
      </c>
    </row>
    <row r="16" spans="1:14" x14ac:dyDescent="0.2">
      <c r="A16" s="569">
        <v>8</v>
      </c>
      <c r="B16" s="570" t="s">
        <v>459</v>
      </c>
      <c r="C16" s="571">
        <v>0</v>
      </c>
      <c r="D16" s="684">
        <v>0</v>
      </c>
      <c r="E16" s="623">
        <f>319+86</f>
        <v>405</v>
      </c>
    </row>
    <row r="17" spans="1:5" x14ac:dyDescent="0.2">
      <c r="A17" s="569">
        <v>9</v>
      </c>
      <c r="B17" s="570"/>
      <c r="C17" s="571"/>
      <c r="D17" s="684"/>
      <c r="E17" s="623"/>
    </row>
    <row r="18" spans="1:5" x14ac:dyDescent="0.2">
      <c r="A18" s="569">
        <v>10</v>
      </c>
      <c r="B18" s="570"/>
      <c r="C18" s="571"/>
      <c r="D18" s="684"/>
      <c r="E18" s="623"/>
    </row>
    <row r="19" spans="1:5" x14ac:dyDescent="0.2">
      <c r="A19" s="456"/>
      <c r="B19" s="575" t="s">
        <v>13</v>
      </c>
      <c r="C19" s="446">
        <f>SUM(C9:C18)</f>
        <v>0</v>
      </c>
      <c r="D19" s="687">
        <f>SUM(D9:D18)</f>
        <v>1794</v>
      </c>
      <c r="E19" s="687">
        <f>SUM(E9:E18)</f>
        <v>2132</v>
      </c>
    </row>
    <row r="20" spans="1:5" x14ac:dyDescent="0.2">
      <c r="A20" s="456"/>
      <c r="B20" s="575"/>
      <c r="C20" s="446"/>
      <c r="D20" s="687"/>
      <c r="E20" s="623"/>
    </row>
    <row r="21" spans="1:5" x14ac:dyDescent="0.2">
      <c r="A21" s="576" t="s">
        <v>8</v>
      </c>
      <c r="B21" s="575" t="s">
        <v>14</v>
      </c>
      <c r="C21" s="450"/>
      <c r="D21" s="686"/>
      <c r="E21" s="623"/>
    </row>
    <row r="22" spans="1:5" x14ac:dyDescent="0.2">
      <c r="A22" s="456">
        <v>1</v>
      </c>
      <c r="B22" s="577" t="s">
        <v>454</v>
      </c>
      <c r="C22" s="450">
        <v>0</v>
      </c>
      <c r="D22" s="686">
        <v>2002</v>
      </c>
      <c r="E22" s="623">
        <v>196</v>
      </c>
    </row>
    <row r="23" spans="1:5" x14ac:dyDescent="0.2">
      <c r="A23" s="456">
        <v>2</v>
      </c>
      <c r="B23" s="570"/>
      <c r="C23" s="450"/>
      <c r="D23" s="686"/>
      <c r="E23" s="623"/>
    </row>
    <row r="24" spans="1:5" x14ac:dyDescent="0.2">
      <c r="A24" s="456">
        <v>3</v>
      </c>
      <c r="B24" s="577"/>
      <c r="C24" s="450"/>
      <c r="D24" s="686"/>
      <c r="E24" s="623"/>
    </row>
    <row r="25" spans="1:5" x14ac:dyDescent="0.2">
      <c r="A25" s="456">
        <v>4</v>
      </c>
      <c r="B25" s="577"/>
      <c r="C25" s="578"/>
      <c r="D25" s="688"/>
      <c r="E25" s="623"/>
    </row>
    <row r="26" spans="1:5" x14ac:dyDescent="0.2">
      <c r="A26" s="456">
        <v>5</v>
      </c>
      <c r="B26" s="577"/>
      <c r="C26" s="450"/>
      <c r="D26" s="686"/>
      <c r="E26" s="623"/>
    </row>
    <row r="27" spans="1:5" x14ac:dyDescent="0.2">
      <c r="A27" s="456">
        <v>6</v>
      </c>
      <c r="B27" s="577"/>
      <c r="C27" s="450"/>
      <c r="D27" s="686"/>
      <c r="E27" s="623"/>
    </row>
    <row r="28" spans="1:5" x14ac:dyDescent="0.2">
      <c r="A28" s="456">
        <v>7</v>
      </c>
      <c r="B28" s="577"/>
      <c r="C28" s="450"/>
      <c r="D28" s="686"/>
      <c r="E28" s="623"/>
    </row>
    <row r="29" spans="1:5" x14ac:dyDescent="0.2">
      <c r="A29" s="456">
        <v>8</v>
      </c>
      <c r="B29" s="577"/>
      <c r="C29" s="450"/>
      <c r="D29" s="686"/>
      <c r="E29" s="623"/>
    </row>
    <row r="30" spans="1:5" x14ac:dyDescent="0.2">
      <c r="A30" s="456"/>
      <c r="B30" s="575" t="s">
        <v>13</v>
      </c>
      <c r="C30" s="446">
        <f>SUM(C22:C28)</f>
        <v>0</v>
      </c>
      <c r="D30" s="687">
        <f>SUM(D22:D29)</f>
        <v>2002</v>
      </c>
      <c r="E30" s="687">
        <f>SUM(E22:E29)</f>
        <v>196</v>
      </c>
    </row>
    <row r="31" spans="1:5" ht="13.5" thickBot="1" x14ac:dyDescent="0.25">
      <c r="A31" s="579"/>
      <c r="B31" s="580" t="s">
        <v>43</v>
      </c>
      <c r="C31" s="447">
        <f>C19+C30</f>
        <v>0</v>
      </c>
      <c r="D31" s="689">
        <f>D30+D19</f>
        <v>3796</v>
      </c>
      <c r="E31" s="689">
        <f>E30+E19</f>
        <v>2328</v>
      </c>
    </row>
    <row r="32" spans="1:5" x14ac:dyDescent="0.2">
      <c r="A32" s="581"/>
      <c r="B32" s="582"/>
      <c r="C32" s="430"/>
    </row>
    <row r="33" spans="1:4" x14ac:dyDescent="0.2">
      <c r="A33" s="18"/>
      <c r="B33" s="583"/>
      <c r="C33" s="22"/>
      <c r="D33" s="22"/>
    </row>
    <row r="34" spans="1:4" x14ac:dyDescent="0.2">
      <c r="A34" s="18"/>
      <c r="B34" s="583"/>
      <c r="C34" s="22"/>
      <c r="D34" s="22"/>
    </row>
    <row r="35" spans="1:4" x14ac:dyDescent="0.2">
      <c r="A35" s="18"/>
      <c r="B35" s="583"/>
      <c r="C35" s="22"/>
      <c r="D35" s="22"/>
    </row>
    <row r="36" spans="1:4" x14ac:dyDescent="0.2">
      <c r="A36" s="18"/>
      <c r="B36" s="583"/>
      <c r="C36" s="22"/>
      <c r="D36" s="22"/>
    </row>
    <row r="37" spans="1:4" ht="18" customHeight="1" x14ac:dyDescent="0.2">
      <c r="A37" s="18"/>
      <c r="B37" s="584"/>
      <c r="C37" s="24"/>
      <c r="D37" s="22"/>
    </row>
    <row r="38" spans="1:4" ht="18" customHeight="1" x14ac:dyDescent="0.2">
      <c r="A38" s="18"/>
      <c r="B38" s="583"/>
      <c r="C38" s="22"/>
      <c r="D38" s="22"/>
    </row>
    <row r="39" spans="1:4" x14ac:dyDescent="0.2">
      <c r="A39" s="18"/>
      <c r="B39" s="585"/>
      <c r="C39" s="24"/>
      <c r="D39" s="22"/>
    </row>
    <row r="40" spans="1:4" x14ac:dyDescent="0.2">
      <c r="A40" s="18"/>
      <c r="B40" s="585"/>
      <c r="C40" s="24"/>
      <c r="D40" s="22"/>
    </row>
    <row r="41" spans="1:4" x14ac:dyDescent="0.2">
      <c r="A41" s="581"/>
      <c r="B41" s="582"/>
      <c r="C41" s="586"/>
      <c r="D41" s="586"/>
    </row>
    <row r="42" spans="1:4" x14ac:dyDescent="0.2">
      <c r="A42" s="581"/>
      <c r="B42" s="587"/>
      <c r="C42" s="586"/>
      <c r="D42" s="25"/>
    </row>
    <row r="43" spans="1:4" x14ac:dyDescent="0.2">
      <c r="A43" s="18"/>
      <c r="B43" s="583"/>
      <c r="C43" s="27"/>
      <c r="D43" s="27"/>
    </row>
    <row r="44" spans="1:4" x14ac:dyDescent="0.2">
      <c r="A44" s="581"/>
      <c r="B44" s="583"/>
      <c r="C44" s="27"/>
      <c r="D44" s="27"/>
    </row>
    <row r="45" spans="1:4" x14ac:dyDescent="0.2">
      <c r="A45" s="18"/>
      <c r="B45" s="583"/>
      <c r="C45" s="27"/>
      <c r="D45" s="27"/>
    </row>
    <row r="46" spans="1:4" x14ac:dyDescent="0.2">
      <c r="A46" s="18"/>
      <c r="B46" s="583"/>
      <c r="C46" s="27"/>
      <c r="D46" s="27"/>
    </row>
    <row r="47" spans="1:4" x14ac:dyDescent="0.2">
      <c r="A47" s="18"/>
      <c r="B47" s="583"/>
      <c r="C47" s="27"/>
      <c r="D47" s="27"/>
    </row>
    <row r="48" spans="1:4" x14ac:dyDescent="0.2">
      <c r="A48" s="581"/>
      <c r="B48" s="583"/>
      <c r="C48" s="27"/>
      <c r="D48" s="27"/>
    </row>
    <row r="49" spans="1:4" x14ac:dyDescent="0.2">
      <c r="A49" s="18"/>
      <c r="B49" s="588"/>
      <c r="C49" s="25"/>
      <c r="D49" s="25"/>
    </row>
    <row r="50" spans="1:4" x14ac:dyDescent="0.2">
      <c r="A50" s="18"/>
      <c r="B50" s="583"/>
      <c r="C50" s="27"/>
      <c r="D50" s="27"/>
    </row>
    <row r="51" spans="1:4" x14ac:dyDescent="0.2">
      <c r="A51" s="18"/>
      <c r="B51" s="588"/>
      <c r="C51" s="24"/>
      <c r="D51" s="24"/>
    </row>
    <row r="52" spans="1:4" x14ac:dyDescent="0.2">
      <c r="A52" s="18"/>
      <c r="B52" s="583"/>
      <c r="C52" s="22"/>
      <c r="D52" s="22"/>
    </row>
    <row r="53" spans="1:4" x14ac:dyDescent="0.2">
      <c r="A53" s="18"/>
      <c r="B53" s="583"/>
      <c r="C53" s="22"/>
      <c r="D53" s="22"/>
    </row>
    <row r="54" spans="1:4" x14ac:dyDescent="0.2">
      <c r="A54" s="18"/>
      <c r="B54" s="583"/>
      <c r="C54" s="22"/>
      <c r="D54" s="22"/>
    </row>
    <row r="55" spans="1:4" x14ac:dyDescent="0.2">
      <c r="A55" s="18"/>
      <c r="B55" s="583"/>
      <c r="C55" s="22"/>
      <c r="D55" s="22"/>
    </row>
    <row r="56" spans="1:4" x14ac:dyDescent="0.2">
      <c r="A56" s="18"/>
      <c r="B56" s="583"/>
      <c r="C56" s="22"/>
      <c r="D56" s="22"/>
    </row>
    <row r="57" spans="1:4" x14ac:dyDescent="0.2">
      <c r="A57" s="18"/>
      <c r="B57" s="584"/>
      <c r="C57" s="24"/>
      <c r="D57" s="24"/>
    </row>
    <row r="58" spans="1:4" x14ac:dyDescent="0.2">
      <c r="A58" s="581"/>
      <c r="B58" s="585"/>
      <c r="C58" s="28"/>
    </row>
    <row r="59" spans="1:4" x14ac:dyDescent="0.2">
      <c r="A59" s="581"/>
      <c r="B59" s="589"/>
      <c r="C59" s="581"/>
    </row>
    <row r="60" spans="1:4" x14ac:dyDescent="0.2">
      <c r="A60" s="581"/>
      <c r="B60" s="590"/>
      <c r="C60" s="581"/>
    </row>
    <row r="61" spans="1:4" x14ac:dyDescent="0.2">
      <c r="B61" s="589"/>
      <c r="C61" s="591"/>
      <c r="D61" s="26"/>
    </row>
    <row r="62" spans="1:4" x14ac:dyDescent="0.2">
      <c r="A62" s="592"/>
      <c r="B62" s="589"/>
      <c r="C62" s="591"/>
      <c r="D62" s="29"/>
    </row>
    <row r="63" spans="1:4" x14ac:dyDescent="0.2">
      <c r="A63" s="592"/>
      <c r="B63" s="589"/>
      <c r="C63" s="591"/>
      <c r="D63" s="29"/>
    </row>
    <row r="64" spans="1:4" x14ac:dyDescent="0.2">
      <c r="A64" s="592"/>
      <c r="B64" s="589"/>
      <c r="C64" s="591"/>
      <c r="D64" s="28"/>
    </row>
    <row r="65" spans="1:4" x14ac:dyDescent="0.2">
      <c r="A65" s="592"/>
      <c r="B65" s="589"/>
      <c r="C65" s="29"/>
      <c r="D65" s="29"/>
    </row>
    <row r="66" spans="1:4" x14ac:dyDescent="0.2">
      <c r="A66" s="592"/>
      <c r="B66" s="589"/>
      <c r="C66" s="28"/>
      <c r="D66" s="29"/>
    </row>
    <row r="67" spans="1:4" x14ac:dyDescent="0.2">
      <c r="A67" s="592"/>
      <c r="B67" s="589"/>
      <c r="C67" s="28"/>
      <c r="D67" s="29"/>
    </row>
    <row r="68" spans="1:4" x14ac:dyDescent="0.2">
      <c r="A68" s="592"/>
      <c r="B68" s="589"/>
      <c r="C68" s="28"/>
      <c r="D68" s="500"/>
    </row>
    <row r="69" spans="1:4" x14ac:dyDescent="0.2">
      <c r="A69" s="568"/>
      <c r="B69" s="589"/>
      <c r="C69" s="29"/>
      <c r="D69" s="500"/>
    </row>
    <row r="70" spans="1:4" x14ac:dyDescent="0.2">
      <c r="A70" s="592"/>
      <c r="B70" s="593"/>
      <c r="C70" s="30"/>
      <c r="D70" s="500"/>
    </row>
    <row r="71" spans="1:4" x14ac:dyDescent="0.2">
      <c r="A71" s="592"/>
      <c r="B71" s="593"/>
      <c r="C71" s="594"/>
      <c r="D71" s="30"/>
    </row>
    <row r="72" spans="1:4" x14ac:dyDescent="0.2">
      <c r="A72" s="596"/>
      <c r="B72" s="597"/>
      <c r="C72" s="594"/>
      <c r="D72" s="30"/>
    </row>
    <row r="73" spans="1:4" x14ac:dyDescent="0.2">
      <c r="A73" s="598"/>
      <c r="B73" s="593"/>
      <c r="C73" s="30"/>
      <c r="D73" s="30"/>
    </row>
    <row r="74" spans="1:4" x14ac:dyDescent="0.2">
      <c r="A74" s="599"/>
      <c r="B74" s="600"/>
      <c r="C74" s="601"/>
      <c r="D74" s="594"/>
    </row>
    <row r="75" spans="1:4" x14ac:dyDescent="0.2">
      <c r="A75" s="599"/>
      <c r="B75" s="600"/>
      <c r="C75" s="602"/>
      <c r="D75" s="594"/>
    </row>
    <row r="76" spans="1:4" x14ac:dyDescent="0.2">
      <c r="A76" s="18"/>
      <c r="B76" s="583"/>
      <c r="C76" s="30"/>
      <c r="D76" s="30"/>
    </row>
    <row r="77" spans="1:4" x14ac:dyDescent="0.2">
      <c r="A77" s="18"/>
      <c r="B77" s="583"/>
      <c r="C77" s="30"/>
      <c r="D77" s="594"/>
    </row>
    <row r="78" spans="1:4" x14ac:dyDescent="0.2">
      <c r="A78" s="18"/>
      <c r="B78" s="583"/>
      <c r="C78" s="30"/>
      <c r="D78" s="30"/>
    </row>
    <row r="79" spans="1:4" x14ac:dyDescent="0.2">
      <c r="A79" s="18"/>
      <c r="B79" s="583"/>
      <c r="C79" s="30"/>
      <c r="D79" s="30"/>
    </row>
    <row r="80" spans="1:4" x14ac:dyDescent="0.2">
      <c r="A80" s="18"/>
      <c r="B80" s="583"/>
      <c r="C80" s="30"/>
      <c r="D80" s="30"/>
    </row>
    <row r="81" spans="1:4" x14ac:dyDescent="0.2">
      <c r="A81" s="18"/>
      <c r="B81" s="583"/>
      <c r="C81" s="30"/>
      <c r="D81" s="30"/>
    </row>
    <row r="82" spans="1:4" x14ac:dyDescent="0.2">
      <c r="A82" s="18"/>
      <c r="B82" s="583"/>
      <c r="C82" s="30"/>
      <c r="D82" s="30"/>
    </row>
    <row r="83" spans="1:4" x14ac:dyDescent="0.2">
      <c r="A83" s="18"/>
      <c r="B83" s="583"/>
      <c r="C83" s="30"/>
      <c r="D83" s="30"/>
    </row>
    <row r="84" spans="1:4" x14ac:dyDescent="0.2">
      <c r="A84" s="18"/>
      <c r="B84" s="583"/>
      <c r="C84" s="30"/>
      <c r="D84" s="30"/>
    </row>
    <row r="85" spans="1:4" x14ac:dyDescent="0.2">
      <c r="A85" s="18"/>
      <c r="B85" s="583"/>
      <c r="C85" s="30"/>
      <c r="D85" s="30"/>
    </row>
    <row r="86" spans="1:4" x14ac:dyDescent="0.2">
      <c r="A86" s="18"/>
      <c r="B86" s="583"/>
      <c r="C86" s="30"/>
      <c r="D86" s="30"/>
    </row>
    <row r="87" spans="1:4" x14ac:dyDescent="0.2">
      <c r="A87" s="18"/>
      <c r="B87" s="583"/>
      <c r="C87" s="30"/>
      <c r="D87" s="30"/>
    </row>
    <row r="88" spans="1:4" x14ac:dyDescent="0.2">
      <c r="A88" s="18"/>
      <c r="B88" s="583"/>
      <c r="C88" s="30"/>
      <c r="D88" s="30"/>
    </row>
    <row r="89" spans="1:4" x14ac:dyDescent="0.2">
      <c r="A89" s="18"/>
      <c r="B89" s="583"/>
      <c r="C89" s="30"/>
      <c r="D89" s="30"/>
    </row>
    <row r="90" spans="1:4" x14ac:dyDescent="0.2">
      <c r="A90" s="18"/>
      <c r="B90" s="583"/>
      <c r="C90" s="30"/>
      <c r="D90" s="30"/>
    </row>
    <row r="91" spans="1:4" x14ac:dyDescent="0.2">
      <c r="C91" s="604"/>
      <c r="D91" s="30"/>
    </row>
    <row r="92" spans="1:4" x14ac:dyDescent="0.2">
      <c r="C92" s="8"/>
      <c r="D92" s="30"/>
    </row>
    <row r="93" spans="1:4" x14ac:dyDescent="0.2">
      <c r="C93" s="8"/>
      <c r="D93" s="30"/>
    </row>
    <row r="94" spans="1:4" x14ac:dyDescent="0.2">
      <c r="C94" s="8"/>
      <c r="D94" s="604"/>
    </row>
    <row r="95" spans="1:4" x14ac:dyDescent="0.2">
      <c r="C95" s="8"/>
      <c r="D95" s="8"/>
    </row>
    <row r="96" spans="1:4" x14ac:dyDescent="0.2">
      <c r="C96" s="8"/>
      <c r="D96" s="8"/>
    </row>
    <row r="97" spans="3:4" x14ac:dyDescent="0.2">
      <c r="C97" s="8"/>
      <c r="D97" s="8"/>
    </row>
    <row r="98" spans="3:4" x14ac:dyDescent="0.2">
      <c r="C98" s="8"/>
      <c r="D98" s="8"/>
    </row>
    <row r="99" spans="3:4" x14ac:dyDescent="0.2">
      <c r="C99" s="8"/>
      <c r="D99" s="8"/>
    </row>
    <row r="100" spans="3:4" x14ac:dyDescent="0.2">
      <c r="C100" s="8"/>
      <c r="D100" s="8"/>
    </row>
    <row r="101" spans="3:4" x14ac:dyDescent="0.2">
      <c r="C101" s="8"/>
      <c r="D101" s="8"/>
    </row>
    <row r="102" spans="3:4" x14ac:dyDescent="0.2">
      <c r="C102" s="8"/>
      <c r="D102" s="8"/>
    </row>
    <row r="103" spans="3:4" x14ac:dyDescent="0.2">
      <c r="C103" s="8"/>
      <c r="D103" s="8"/>
    </row>
    <row r="104" spans="3:4" x14ac:dyDescent="0.2">
      <c r="C104" s="8"/>
      <c r="D104" s="8"/>
    </row>
    <row r="105" spans="3:4" x14ac:dyDescent="0.2">
      <c r="C105" s="8"/>
      <c r="D105" s="8"/>
    </row>
    <row r="106" spans="3:4" x14ac:dyDescent="0.2">
      <c r="C106" s="8"/>
      <c r="D106" s="8"/>
    </row>
    <row r="107" spans="3:4" x14ac:dyDescent="0.2">
      <c r="C107" s="8"/>
      <c r="D107" s="8"/>
    </row>
    <row r="108" spans="3:4" x14ac:dyDescent="0.2">
      <c r="C108" s="8"/>
      <c r="D108" s="8"/>
    </row>
    <row r="109" spans="3:4" x14ac:dyDescent="0.2">
      <c r="C109" s="8"/>
      <c r="D109" s="8"/>
    </row>
    <row r="110" spans="3:4" x14ac:dyDescent="0.2">
      <c r="C110" s="8"/>
      <c r="D110" s="8"/>
    </row>
    <row r="111" spans="3:4" x14ac:dyDescent="0.2">
      <c r="C111" s="8"/>
      <c r="D111" s="8"/>
    </row>
    <row r="112" spans="3:4" x14ac:dyDescent="0.2">
      <c r="C112" s="8"/>
      <c r="D112" s="8"/>
    </row>
    <row r="113" spans="3:4" x14ac:dyDescent="0.2">
      <c r="C113" s="8"/>
      <c r="D113" s="8"/>
    </row>
    <row r="114" spans="3:4" x14ac:dyDescent="0.2">
      <c r="C114" s="8"/>
      <c r="D114" s="8"/>
    </row>
    <row r="115" spans="3:4" x14ac:dyDescent="0.2">
      <c r="C115" s="8"/>
      <c r="D115" s="8"/>
    </row>
    <row r="116" spans="3:4" x14ac:dyDescent="0.2">
      <c r="C116" s="8"/>
      <c r="D116" s="8"/>
    </row>
    <row r="117" spans="3:4" x14ac:dyDescent="0.2">
      <c r="C117" s="8"/>
      <c r="D117" s="8"/>
    </row>
    <row r="118" spans="3:4" x14ac:dyDescent="0.2">
      <c r="C118" s="8"/>
      <c r="D118" s="8"/>
    </row>
    <row r="119" spans="3:4" x14ac:dyDescent="0.2">
      <c r="C119" s="8"/>
      <c r="D119" s="8"/>
    </row>
    <row r="120" spans="3:4" x14ac:dyDescent="0.2">
      <c r="C120" s="8"/>
      <c r="D120" s="8"/>
    </row>
    <row r="121" spans="3:4" x14ac:dyDescent="0.2">
      <c r="C121" s="8"/>
      <c r="D121" s="8"/>
    </row>
    <row r="122" spans="3:4" x14ac:dyDescent="0.2">
      <c r="C122" s="8"/>
      <c r="D122" s="8"/>
    </row>
    <row r="123" spans="3:4" x14ac:dyDescent="0.2">
      <c r="C123" s="8"/>
      <c r="D123" s="8"/>
    </row>
    <row r="124" spans="3:4" x14ac:dyDescent="0.2">
      <c r="D124" s="8"/>
    </row>
    <row r="125" spans="3:4" x14ac:dyDescent="0.2">
      <c r="D125" s="8"/>
    </row>
    <row r="126" spans="3:4" x14ac:dyDescent="0.2">
      <c r="D126" s="8"/>
    </row>
  </sheetData>
  <mergeCells count="4">
    <mergeCell ref="A1:D1"/>
    <mergeCell ref="A3:D3"/>
    <mergeCell ref="A5:D5"/>
    <mergeCell ref="C7:D7"/>
  </mergeCells>
  <phoneticPr fontId="17" type="noConversion"/>
  <pageMargins left="0.74803149606299213" right="0.74803149606299213" top="6.25E-2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18</vt:i4>
      </vt:variant>
      <vt:variant>
        <vt:lpstr>Névvel ellátott tartományok</vt:lpstr>
      </vt:variant>
      <vt:variant>
        <vt:i4>9</vt:i4>
      </vt:variant>
    </vt:vector>
  </HeadingPairs>
  <TitlesOfParts>
    <vt:vector size="27" baseType="lpstr">
      <vt:lpstr>1 melléklet</vt:lpstr>
      <vt:lpstr>2 melléklet</vt:lpstr>
      <vt:lpstr>2A melléklet</vt:lpstr>
      <vt:lpstr>2B melléklet </vt:lpstr>
      <vt:lpstr>3 melléklet</vt:lpstr>
      <vt:lpstr>3A melléklet</vt:lpstr>
      <vt:lpstr>3B melléklet </vt:lpstr>
      <vt:lpstr>4 melléklet</vt:lpstr>
      <vt:lpstr>5 melléklet</vt:lpstr>
      <vt:lpstr>6 melléklet</vt:lpstr>
      <vt:lpstr>7 melléklet</vt:lpstr>
      <vt:lpstr>8 melléklet</vt:lpstr>
      <vt:lpstr>9 melléklet</vt:lpstr>
      <vt:lpstr>10 melléklet</vt:lpstr>
      <vt:lpstr>11 melléklet</vt:lpstr>
      <vt:lpstr>12 melléklet</vt:lpstr>
      <vt:lpstr>13 melléklet</vt:lpstr>
      <vt:lpstr>14 melléklet</vt:lpstr>
      <vt:lpstr>'1 melléklet'!Nyomtatási_terület</vt:lpstr>
      <vt:lpstr>'2 melléklet'!Nyomtatási_terület</vt:lpstr>
      <vt:lpstr>'2A melléklet'!Nyomtatási_terület</vt:lpstr>
      <vt:lpstr>'3 melléklet'!Nyomtatási_terület</vt:lpstr>
      <vt:lpstr>'3A melléklet'!Nyomtatási_terület</vt:lpstr>
      <vt:lpstr>'4 melléklet'!Nyomtatási_terület</vt:lpstr>
      <vt:lpstr>'5 melléklet'!Nyomtatási_terület</vt:lpstr>
      <vt:lpstr>'6 melléklet'!Nyomtatási_terület</vt:lpstr>
      <vt:lpstr>'7 melléklet'!Nyomtatási_terület</vt:lpstr>
    </vt:vector>
  </TitlesOfParts>
  <Company>Polgármesteri Hivatal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Vésztő</dc:creator>
  <cp:lastModifiedBy>Bucsek</cp:lastModifiedBy>
  <cp:lastPrinted>2020-09-24T11:57:45Z</cp:lastPrinted>
  <dcterms:created xsi:type="dcterms:W3CDTF">2010-10-19T08:05:21Z</dcterms:created>
  <dcterms:modified xsi:type="dcterms:W3CDTF">2020-09-25T06:36:12Z</dcterms:modified>
  <cp:contentStatus/>
</cp:coreProperties>
</file>